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62" activeTab="0"/>
  </bookViews>
  <sheets>
    <sheet name="прил2_расх2009" sheetId="1" r:id="rId1"/>
  </sheets>
  <definedNames>
    <definedName name="_xlnm.Print_Titles" localSheetId="0">'прил2_расх2009'!$12:$15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34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-365-лечение сотрудников ОВД
244-за сдачу крови
516-услуги банка</t>
        </r>
      </text>
    </comment>
    <comment ref="J23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226-услуги банка</t>
        </r>
      </text>
    </comment>
    <comment ref="J25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140-услуги банка</t>
        </r>
      </text>
    </comment>
    <comment ref="J6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200-награды
200-услуги сми
88-курсы по электрохозяйству</t>
        </r>
      </text>
    </comment>
    <comment ref="J24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28-услуги банка</t>
        </r>
      </text>
    </comment>
    <comment ref="J309" authorId="0">
      <text>
        <r>
          <rPr>
            <b/>
            <sz val="10"/>
            <rFont val="Tahoma"/>
            <family val="2"/>
          </rPr>
          <t>user:
6-услуги банка</t>
        </r>
      </text>
    </comment>
    <comment ref="J375" authorId="0">
      <text>
        <r>
          <rPr>
            <b/>
            <sz val="10"/>
            <rFont val="Tahoma"/>
            <family val="2"/>
          </rPr>
          <t>user:
89-услуги банка</t>
        </r>
      </text>
    </comment>
    <comment ref="J9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365-лечение
143-услуги банка</t>
        </r>
      </text>
    </comment>
    <comment ref="J30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29-услуги банка
</t>
        </r>
      </text>
    </comment>
    <comment ref="L23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29-аттестация</t>
        </r>
      </text>
    </comment>
    <comment ref="L24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58-аттестация</t>
        </r>
      </text>
    </comment>
    <comment ref="J3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1000-приобретение лиц.комп.программ
124-услуги банка</t>
        </r>
      </text>
    </comment>
    <comment ref="J2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
</t>
        </r>
      </text>
    </comment>
    <comment ref="J4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51-услуги банка;
1340 - спец-ты КСПалаты</t>
        </r>
      </text>
    </comment>
    <comment ref="J5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36+36-услуги банка</t>
        </r>
      </text>
    </comment>
    <comment ref="J11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6-услуги банка</t>
        </r>
      </text>
    </comment>
    <comment ref="J13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
</t>
        </r>
      </text>
    </comment>
    <comment ref="J14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25-услуги банка</t>
        </r>
      </text>
    </comment>
    <comment ref="J21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20-услуги банка</t>
        </r>
      </text>
    </comment>
    <comment ref="J28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24-услуги банка</t>
        </r>
      </text>
    </comment>
    <comment ref="J28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35-услуги банка</t>
        </r>
      </text>
    </comment>
    <comment ref="J31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7-услуги банка</t>
        </r>
      </text>
    </comment>
    <comment ref="J35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49-услуги банка</t>
        </r>
      </text>
    </comment>
    <comment ref="J47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</t>
        </r>
      </text>
    </comment>
    <comment ref="J38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16-услуги банка</t>
        </r>
      </text>
    </comment>
    <comment ref="J39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14-услуги банка</t>
        </r>
      </text>
    </comment>
    <comment ref="O2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
</t>
        </r>
      </text>
    </comment>
    <comment ref="O3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1000-приобретение лиц.комп.программ
124-услуги банка</t>
        </r>
      </text>
    </comment>
    <comment ref="O4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51-услуги банка;
1340 - спец-ты КСПалаты</t>
        </r>
      </text>
    </comment>
    <comment ref="O5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36+36-услуги банка</t>
        </r>
      </text>
    </comment>
    <comment ref="O6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200-награды
200-услуги сми
88-курсы по электрохозяйству</t>
        </r>
      </text>
    </comment>
    <comment ref="O11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6-услуги банка</t>
        </r>
      </text>
    </comment>
    <comment ref="O13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
</t>
        </r>
      </text>
    </comment>
    <comment ref="O14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25-услуги банка</t>
        </r>
      </text>
    </comment>
    <comment ref="O21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20-услуги банка</t>
        </r>
      </text>
    </comment>
    <comment ref="O28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24-услуги банка</t>
        </r>
      </text>
    </comment>
    <comment ref="O28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35-услуги банка</t>
        </r>
      </text>
    </comment>
    <comment ref="O30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29-услуги банка
</t>
        </r>
      </text>
    </comment>
    <comment ref="O309" authorId="0">
      <text>
        <r>
          <rPr>
            <b/>
            <sz val="10"/>
            <rFont val="Tahoma"/>
            <family val="2"/>
          </rPr>
          <t>user:
6-услуги банка</t>
        </r>
      </text>
    </comment>
    <comment ref="O31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7-услуги банка</t>
        </r>
      </text>
    </comment>
    <comment ref="O35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49-услуги банка</t>
        </r>
      </text>
    </comment>
    <comment ref="O375" authorId="0">
      <text>
        <r>
          <rPr>
            <b/>
            <sz val="10"/>
            <rFont val="Tahoma"/>
            <family val="2"/>
          </rPr>
          <t>user:
89-услуги банка</t>
        </r>
      </text>
    </comment>
    <comment ref="O38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16-услуги банка</t>
        </r>
      </text>
    </comment>
    <comment ref="O39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14-услуги банка</t>
        </r>
      </text>
    </comment>
    <comment ref="O47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</t>
        </r>
      </text>
    </comment>
    <comment ref="T6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200-награды
200-услуги сми
88-курсы по электрохозяйству</t>
        </r>
      </text>
    </comment>
    <comment ref="T21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20-услуги банка</t>
        </r>
      </text>
    </comment>
    <comment ref="T28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35-услуги банка</t>
        </r>
      </text>
    </comment>
    <comment ref="O23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226-услуги банка</t>
        </r>
      </text>
    </comment>
    <comment ref="Q23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29-аттестация</t>
        </r>
      </text>
    </comment>
    <comment ref="O24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28-услуги банка</t>
        </r>
      </text>
    </comment>
    <comment ref="Q24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58-аттестация</t>
        </r>
      </text>
    </comment>
    <comment ref="O25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140-услуги банка</t>
        </r>
      </text>
    </comment>
    <comment ref="Y2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
</t>
        </r>
      </text>
    </comment>
    <comment ref="Y3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1000-приобретение лиц.комп.программ
124-услуги банка</t>
        </r>
      </text>
    </comment>
    <comment ref="Y4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51-услуги банка;
1340 - спец-ты КСПалаты</t>
        </r>
      </text>
    </comment>
    <comment ref="Y5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36+36-услуги банка</t>
        </r>
      </text>
    </comment>
    <comment ref="Y6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200-награды
200-услуги сми
88-курсы по электрохозяйству</t>
        </r>
      </text>
    </comment>
    <comment ref="Y11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6-услуги банка</t>
        </r>
      </text>
    </comment>
    <comment ref="Y13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
</t>
        </r>
      </text>
    </comment>
    <comment ref="Y14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25-услуги банка</t>
        </r>
      </text>
    </comment>
    <comment ref="Y21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20-услуги банка</t>
        </r>
      </text>
    </comment>
    <comment ref="Y23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226-услуги банка</t>
        </r>
      </text>
    </comment>
    <comment ref="AA23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29-аттестация</t>
        </r>
      </text>
    </comment>
    <comment ref="Y24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28-услуги банка</t>
        </r>
      </text>
    </comment>
    <comment ref="AA24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58-аттестация</t>
        </r>
      </text>
    </comment>
    <comment ref="Y251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140-услуги банка</t>
        </r>
      </text>
    </comment>
    <comment ref="Y28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24-услуги банка</t>
        </r>
      </text>
    </comment>
    <comment ref="Y28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35-услуги банка</t>
        </r>
      </text>
    </comment>
    <comment ref="Y30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29-услуги банка
</t>
        </r>
      </text>
    </comment>
    <comment ref="Y309" authorId="0">
      <text>
        <r>
          <rPr>
            <b/>
            <sz val="10"/>
            <rFont val="Tahoma"/>
            <family val="2"/>
          </rPr>
          <t>user:
6-услуги банка</t>
        </r>
      </text>
    </comment>
    <comment ref="Y31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7-услуги банка</t>
        </r>
      </text>
    </comment>
    <comment ref="Y35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49-услуги банка</t>
        </r>
      </text>
    </comment>
    <comment ref="Y375" authorId="0">
      <text>
        <r>
          <rPr>
            <b/>
            <sz val="10"/>
            <rFont val="Tahoma"/>
            <family val="2"/>
          </rPr>
          <t>user:
89-услуги банка</t>
        </r>
      </text>
    </comment>
    <comment ref="Y38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16-услуги банка</t>
        </r>
      </text>
    </comment>
    <comment ref="Y392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14-услуги банка</t>
        </r>
      </text>
    </comment>
    <comment ref="Y47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23-услуги банка</t>
        </r>
      </text>
    </comment>
    <comment ref="AD6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200-награды
200-услуги сми
88-курсы по электрохозяйству</t>
        </r>
      </text>
    </comment>
    <comment ref="AD219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20-услуги банка</t>
        </r>
      </text>
    </comment>
    <comment ref="AD28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35-услуги банка</t>
        </r>
      </text>
    </comment>
  </commentList>
</comments>
</file>

<file path=xl/sharedStrings.xml><?xml version="1.0" encoding="utf-8"?>
<sst xmlns="http://schemas.openxmlformats.org/spreadsheetml/2006/main" count="1979" uniqueCount="425">
  <si>
    <t>4340000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</si>
  <si>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</si>
  <si>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</si>
  <si>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Средства местного бюджета, всего</t>
  </si>
  <si>
    <t>Раздел, подраз-дел</t>
  </si>
  <si>
    <t>Целевая статья</t>
  </si>
  <si>
    <t>Вид  расхода</t>
  </si>
  <si>
    <t>Депутаты представительного органа муниципального образования</t>
  </si>
  <si>
    <t>Общеэкономические вопросы</t>
  </si>
  <si>
    <t>Мероприятия в области строительства, архитектуры и градостроительства</t>
  </si>
  <si>
    <t>3380000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</si>
  <si>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</si>
  <si>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</si>
  <si>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</si>
  <si>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</si>
  <si>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</si>
  <si>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</si>
  <si>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</si>
  <si>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Выплаты семьям опекунов на содержание подопечных детей</t>
  </si>
  <si>
    <t>Другие вопросы в области социальной политики</t>
  </si>
  <si>
    <t>Средства от предпринима-тельской деятельности</t>
  </si>
  <si>
    <t>от __________________№______</t>
  </si>
  <si>
    <t>№ п/п</t>
  </si>
  <si>
    <t>Программа "Улучшение жилищных условий населения Ханты-Мансийского автономного округа-Югры" на 2005-2015 годы"</t>
  </si>
  <si>
    <t>Программа "Развитие и модернизация жилищно-коммунального комплекса Ханты-Мансийского автономного округа-Югры" на 2005-2012 годы"</t>
  </si>
  <si>
    <t>Программа "Развитие материально-технической базы социальной сферы Ханты-Мансийского автономного округа-Югры" на 2006-2010 годы"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</si>
  <si>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</si>
  <si>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 xml:space="preserve">Подпрограмма "Обеспечение  жилыми помещениями граждан из числа коренных малочисленных народов в Ханты-Мансийском автономном округе-Югре" </t>
  </si>
  <si>
    <t>И Т О Г О   Р А С Х О Д О В</t>
  </si>
  <si>
    <t>II.</t>
  </si>
  <si>
    <t>III.</t>
  </si>
  <si>
    <t>Обслуживание государственного и муниципального долга</t>
  </si>
  <si>
    <t>Процентные платежи по долговым обязательстам</t>
  </si>
  <si>
    <t>0650000</t>
  </si>
  <si>
    <t>Процентные платежи по муниципальному долгу</t>
  </si>
  <si>
    <t>Резервные фонды</t>
  </si>
  <si>
    <t>0700000</t>
  </si>
  <si>
    <t>Органы внутренних дел</t>
  </si>
  <si>
    <t>2020000</t>
  </si>
  <si>
    <t>12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</si>
  <si>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</si>
  <si>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</si>
  <si>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</si>
  <si>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</si>
  <si>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</si>
  <si>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</si>
  <si>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</si>
  <si>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</si>
  <si>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</si>
  <si>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</si>
  <si>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Национальная экономика</t>
  </si>
  <si>
    <t>Транспорт</t>
  </si>
  <si>
    <t>08</t>
  </si>
  <si>
    <t>09</t>
  </si>
  <si>
    <t>Другие вопросы в области национальной экономики</t>
  </si>
  <si>
    <t>Реализация государственных функций в области национальной экономике</t>
  </si>
  <si>
    <t>3400000</t>
  </si>
  <si>
    <t>Мероприятия по землеустройству и землепользованию</t>
  </si>
  <si>
    <t>Мероприятия в области гражданской промышленности</t>
  </si>
  <si>
    <t>Жилищно-коммунальное хозяйство</t>
  </si>
  <si>
    <t>Жилищное хозяйство</t>
  </si>
  <si>
    <t>1020000</t>
  </si>
  <si>
    <t>Поддержка жилищного хозяйства</t>
  </si>
  <si>
    <t>3500000</t>
  </si>
  <si>
    <t>Мероприятия в области жилищного хозяйства</t>
  </si>
  <si>
    <t>Региональные целевые программы</t>
  </si>
  <si>
    <t>5220000</t>
  </si>
  <si>
    <t>Коммунальное хозяйство</t>
  </si>
  <si>
    <t>Мероприятия в области коммунального хозяйства</t>
  </si>
  <si>
    <t>IV.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</si>
  <si>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</si>
  <si>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5222705</t>
  </si>
  <si>
    <t>Центры спортивной подготовки (сборные команды)</t>
  </si>
  <si>
    <t>4820000</t>
  </si>
  <si>
    <t>V.</t>
  </si>
  <si>
    <t>VI.</t>
  </si>
  <si>
    <t>0000000</t>
  </si>
  <si>
    <t>000</t>
  </si>
  <si>
    <t>Подпрограмма "Обеспечение жильем граждан, проживающих в жилых помещениях, непригодных для проживания"</t>
  </si>
  <si>
    <t>5222701</t>
  </si>
  <si>
    <t>Подпрограмма "Проектирование и строительство инженерных сетей"</t>
  </si>
  <si>
    <t>5222706</t>
  </si>
  <si>
    <t>Образование</t>
  </si>
  <si>
    <t>07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</si>
  <si>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</si>
  <si>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</si>
  <si>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</si>
  <si>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</si>
  <si>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</si>
  <si>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</si>
  <si>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</si>
  <si>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</si>
  <si>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</si>
  <si>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</si>
  <si>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447</t>
  </si>
  <si>
    <t>4320000</t>
  </si>
  <si>
    <t>Другие вопросы в области образования</t>
  </si>
  <si>
    <t>Мероприятия в области образования</t>
  </si>
  <si>
    <t>4520000</t>
  </si>
  <si>
    <t>Культура, кинематография и ср-ва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</si>
  <si>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</si>
  <si>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</si>
  <si>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</si>
  <si>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4410000</t>
  </si>
  <si>
    <t>Библиотеки</t>
  </si>
  <si>
    <t>4420000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</si>
  <si>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</si>
  <si>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</si>
  <si>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</si>
  <si>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</si>
  <si>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</si>
  <si>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</si>
  <si>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Другие вопросы в области культуры, кинематографии и средств массовой информации</t>
  </si>
  <si>
    <t>06</t>
  </si>
  <si>
    <t>Здравоохранение и спорт</t>
  </si>
  <si>
    <t>Больницы, клиники, госпитали, медико-санитарные части</t>
  </si>
  <si>
    <t>Поликлиники, амбулатории, диагностические центры</t>
  </si>
  <si>
    <t>Социальная политика</t>
  </si>
  <si>
    <t>Социальное обеспечение населения</t>
  </si>
  <si>
    <t>5050000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</si>
  <si>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</si>
  <si>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</si>
  <si>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</si>
  <si>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5222700</t>
  </si>
  <si>
    <t>Подпрограмма "Доступное жилье молодым"</t>
  </si>
  <si>
    <t>5222702</t>
  </si>
  <si>
    <t>5222703</t>
  </si>
  <si>
    <t>5222600</t>
  </si>
  <si>
    <t>5222605</t>
  </si>
  <si>
    <t>VII.</t>
  </si>
  <si>
    <t>VIII.</t>
  </si>
  <si>
    <t>к решению Думы города</t>
  </si>
  <si>
    <t>Сумма - всего</t>
  </si>
  <si>
    <t>Средства местного бюджета</t>
  </si>
  <si>
    <t>Средства бюджетов других уровней</t>
  </si>
  <si>
    <t>I.</t>
  </si>
  <si>
    <t>Общегосударственные вопросы</t>
  </si>
  <si>
    <t>01</t>
  </si>
  <si>
    <t>Функционирование высшего должностного лица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</si>
  <si>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</si>
  <si>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</si>
  <si>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</si>
  <si>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</si>
  <si>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местных администраций</t>
  </si>
  <si>
    <t>04</t>
  </si>
  <si>
    <t>Центральный аппарат</t>
  </si>
  <si>
    <t>005</t>
  </si>
  <si>
    <t>Судебная система</t>
  </si>
  <si>
    <t>05</t>
  </si>
  <si>
    <t>10</t>
  </si>
  <si>
    <t>11</t>
  </si>
  <si>
    <t>Другие общегосударственные вопросы</t>
  </si>
  <si>
    <t>IX.</t>
  </si>
  <si>
    <t>5200000</t>
  </si>
  <si>
    <t>5222601</t>
  </si>
  <si>
    <t>Подпрограмма "Развитие материально-технической базы учреждений образования Ханты-Мансийского автономного округа - Югры"</t>
  </si>
  <si>
    <t>Наименование расходов</t>
  </si>
  <si>
    <t>5222100</t>
  </si>
  <si>
    <t>АДМИНИСТРАЦИЯ ГОРОДА</t>
  </si>
  <si>
    <t>в том числе:</t>
  </si>
  <si>
    <t xml:space="preserve">Приложение  2 </t>
  </si>
  <si>
    <t>Код  главного  администратора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</si>
  <si>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</si>
  <si>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</si>
  <si>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</si>
  <si>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</si>
  <si>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</si>
  <si>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0020400</t>
  </si>
  <si>
    <t>0021200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</si>
  <si>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</si>
  <si>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 органов местного самоуправления</t>
  </si>
  <si>
    <t>Руководство и управление в сфере установленных функций органов местного самоуправления</t>
  </si>
  <si>
    <t>Руководство и управление в сфере установленных функций  органов местного самоуправления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</si>
  <si>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</si>
  <si>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0140000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</si>
  <si>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</si>
  <si>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0650300</t>
  </si>
  <si>
    <t>013</t>
  </si>
  <si>
    <t>Прочие расходы</t>
  </si>
  <si>
    <t>Резервные фонды местных администраций</t>
  </si>
  <si>
    <t>0700500</t>
  </si>
  <si>
    <t xml:space="preserve">Государственная регистрация актов гражданского состояния </t>
  </si>
  <si>
    <t>14</t>
  </si>
  <si>
    <t>0013800</t>
  </si>
  <si>
    <t>Выполнение функций бюджетными учреждениями</t>
  </si>
  <si>
    <t>0920300</t>
  </si>
  <si>
    <t>Мобилизационная  и вневойсковая подготовка</t>
  </si>
  <si>
    <t>0013600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</si>
  <si>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</si>
  <si>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</si>
  <si>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</si>
  <si>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</si>
  <si>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</si>
  <si>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</si>
  <si>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</si>
  <si>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 и правоохранительной деятельности</t>
  </si>
  <si>
    <t>2026700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</si>
  <si>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</si>
  <si>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</si>
  <si>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001</t>
  </si>
  <si>
    <t>Совершенствование оганизации питания учащихся в общеобразовательных учреждениях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</si>
  <si>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</si>
  <si>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</si>
  <si>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 из федерального бюджета</t>
  </si>
  <si>
    <t>Ежемесячное денежное вознаграждение за классное руководство из бюджета автономного округа</t>
  </si>
  <si>
    <t>4310100</t>
  </si>
  <si>
    <t xml:space="preserve">Мероприятия по проведению оздоровительной кампании детей </t>
  </si>
  <si>
    <t xml:space="preserve">Оздоровление детей </t>
  </si>
  <si>
    <t>4320200</t>
  </si>
  <si>
    <t>4409900</t>
  </si>
  <si>
    <t>Музеи и постоянные выставки</t>
  </si>
  <si>
    <t>4419900</t>
  </si>
  <si>
    <t>4429900</t>
  </si>
  <si>
    <t>Комплектование книжных фондов библиотек муниципальных образований</t>
  </si>
  <si>
    <t>4500600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</si>
  <si>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</si>
  <si>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</si>
  <si>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Стационарная медицинская помощь</t>
  </si>
  <si>
    <t>4709900</t>
  </si>
  <si>
    <t>Амбулаторная помощь</t>
  </si>
  <si>
    <t>4719900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</si>
  <si>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</si>
  <si>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</si>
  <si>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</si>
  <si>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</si>
  <si>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5201801</t>
  </si>
  <si>
    <t>5201802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</si>
  <si>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</si>
  <si>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</si>
  <si>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Физическая культура и спорт</t>
  </si>
  <si>
    <t>4829900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</si>
  <si>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</si>
  <si>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</si>
  <si>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</si>
  <si>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государственных функций  в области здравоохранения, спорта и туризма</t>
  </si>
  <si>
    <t>4859700</t>
  </si>
  <si>
    <t>5140100</t>
  </si>
  <si>
    <t>Социальные выплаты</t>
  </si>
  <si>
    <t>Охрана семьи и детства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</si>
  <si>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</si>
  <si>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</si>
  <si>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</si>
  <si>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</si>
  <si>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</si>
  <si>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</si>
  <si>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Материальное обеспечение патронатной  семьи</t>
  </si>
  <si>
    <t>Выплаты приемной семье на содержание подопечных детей</t>
  </si>
  <si>
    <t>Оплата труда приемного родителя</t>
  </si>
  <si>
    <t>Выплаты патронатной семье на содержание подопечных детей</t>
  </si>
  <si>
    <t>Оплата труда патронатного родителя</t>
  </si>
  <si>
    <t>4508500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</si>
  <si>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</si>
  <si>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</si>
  <si>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</si>
  <si>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</si>
  <si>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Субсидии юридическим лицам</t>
  </si>
  <si>
    <t>006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</si>
  <si>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</si>
  <si>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строительствасобственности муниципального образования</t>
  </si>
  <si>
    <t>1020102</t>
  </si>
  <si>
    <t>Бюджетные инвестиции</t>
  </si>
  <si>
    <t>003</t>
  </si>
  <si>
    <t>3500100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</si>
  <si>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</si>
  <si>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</si>
  <si>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3500300</t>
  </si>
  <si>
    <t>Целевые  программы муниципальных образований</t>
  </si>
  <si>
    <t>7950000</t>
  </si>
  <si>
    <t>Бюджетные инвестиции в объекты капитального строительства собственности муниципального образования</t>
  </si>
  <si>
    <t>3510500</t>
  </si>
  <si>
    <t>6000100</t>
  </si>
  <si>
    <t>Содержание автомобильных дорог и инженерных сооружений на них, в рамках благоустройства</t>
  </si>
  <si>
    <t>6000200</t>
  </si>
  <si>
    <t>6000300</t>
  </si>
  <si>
    <t>Прочие мероприятия по благоустройству городских округов</t>
  </si>
  <si>
    <t>6000500</t>
  </si>
  <si>
    <t xml:space="preserve">Бюджетные инвестиции в объекты капитального строительства собственности муниципальных образований </t>
  </si>
  <si>
    <t>4578500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</si>
  <si>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</si>
  <si>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5053400</t>
  </si>
  <si>
    <t>5053600</t>
  </si>
  <si>
    <t>Предоставление гражданам субсидий на оплату жилого помещения и коммунальных услуг</t>
  </si>
  <si>
    <t>5054800</t>
  </si>
  <si>
    <t>Подпрограмма "Обеспечение жильем граждан, проживающих в жилых помещениях, не пригодных для проживания"</t>
  </si>
  <si>
    <t>068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</si>
  <si>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</si>
  <si>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>Городская целевая программа "Реализация приоритетного национального проекта "Доступное жилье - гражданам России" на территории города Покачи на 2006-2008 годы"</t>
  </si>
  <si>
    <t>Городская целевая программа "Развитие и модернизация жилищно - коммунального комплекса города Покачи на 2006-2012 годы"</t>
  </si>
  <si>
    <t>(тыс.руб.)</t>
  </si>
  <si>
    <t>Рабочая таблица 3</t>
  </si>
  <si>
    <t>Проведение оздоровительных и других мероприятий для детей и молодежи</t>
  </si>
  <si>
    <t>Программа "Организация отдыха, оздоровления детей, подростков  и молодежи города Покачи"</t>
  </si>
  <si>
    <t>7950100</t>
  </si>
  <si>
    <t>7950200</t>
  </si>
  <si>
    <t>7950300</t>
  </si>
  <si>
    <t>Второе чтение</t>
  </si>
  <si>
    <t>к проекту бюджета города</t>
  </si>
  <si>
    <t>6000400</t>
  </si>
  <si>
    <t>3400300</t>
  </si>
  <si>
    <t>3400400</t>
  </si>
  <si>
    <t>0900200</t>
  </si>
  <si>
    <t>0020410</t>
  </si>
  <si>
    <t>0020420</t>
  </si>
  <si>
    <t>Руководитель контрольно-счетной палаты муниципального образования и его заместители</t>
  </si>
  <si>
    <t>0022500</t>
  </si>
  <si>
    <t>Проект бюджета</t>
  </si>
  <si>
    <t>Председатель представительного органа муниципального образования</t>
  </si>
  <si>
    <t>0021100</t>
  </si>
  <si>
    <t>Программа "Социально - экономическое развитие коренных малочисленных народов Севера Ханты - Мансийского автономного округа - Югры"</t>
  </si>
  <si>
    <t>5221400</t>
  </si>
  <si>
    <t>Продовольственное обеспечение</t>
  </si>
  <si>
    <t>2027100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</si>
  <si>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</si>
  <si>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</si>
  <si>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</si>
  <si>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</si>
  <si>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</si>
  <si>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</si>
  <si>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</si>
  <si>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</si>
  <si>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5222101</t>
  </si>
  <si>
    <t>5222103</t>
  </si>
  <si>
    <t>5224400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</si>
  <si>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</si>
  <si>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</si>
  <si>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</si>
  <si>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контр.</t>
  </si>
  <si>
    <t>отклонен.</t>
  </si>
  <si>
    <t>022</t>
  </si>
  <si>
    <t>Мероприятия в сфере образования</t>
  </si>
  <si>
    <t>5222000</t>
  </si>
  <si>
    <t>Программа "Развитие физической культуры и спорта в Ханты-Мансийском автономном округе -Югре на 2006-2010 годы"</t>
  </si>
  <si>
    <t>5223500</t>
  </si>
  <si>
    <t>079</t>
  </si>
  <si>
    <t>Мероприятия в области здравоохранения, спорта и физической культуры, туризма</t>
  </si>
  <si>
    <t xml:space="preserve">Программа "Развитие образования ХМАО-Югры на 2008-2010 годы" </t>
  </si>
  <si>
    <t>Выполнение функций  бюджетными учреждениями</t>
  </si>
  <si>
    <t>Субсидии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</si>
  <si>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5202100</t>
  </si>
  <si>
    <t>5201320</t>
  </si>
  <si>
    <t>5201311</t>
  </si>
  <si>
    <t>произв.сфера</t>
  </si>
  <si>
    <t>бюджетная сфера</t>
  </si>
  <si>
    <t>5222603</t>
  </si>
  <si>
    <t>Подпрограмма "Развитие материально-технической базы учреждений культуры Ханты-Мансийского автономного округа-Югры"</t>
  </si>
  <si>
    <t>0013801</t>
  </si>
  <si>
    <t>0013802</t>
  </si>
  <si>
    <t>Осуществление федеральных полномочий по государственной регистрации актов гражданского состояния за счет средств федерального бюджета</t>
  </si>
  <si>
    <t>Осуществление федеральных полномочий по государственной регистрации актов гражданского состояния за счет средств  бюджета автономного округа</t>
  </si>
  <si>
    <t>0929900</t>
  </si>
  <si>
    <t>Программа по социальной защите населения</t>
  </si>
  <si>
    <t>7950400</t>
  </si>
  <si>
    <t>7950500</t>
  </si>
  <si>
    <t>Программа "Развитие муниципальной службы в г.Покачи"</t>
  </si>
  <si>
    <t>Разработка стратегии развития города Покачи</t>
  </si>
  <si>
    <t>7950700</t>
  </si>
  <si>
    <t>Программа "Реализация приоритетного национального проекта в сфере здравоохраниения на территории г.Покачи на 2008-2010гг"</t>
  </si>
  <si>
    <t>Программа "Предупреждение и борьба с заболеваниями социального характера на территории г.Покачи на 2008-2010гг."</t>
  </si>
  <si>
    <t>7950800</t>
  </si>
  <si>
    <t>7950900</t>
  </si>
  <si>
    <t>Программа "Реализация приоритетного национального проекта "Образование" на 2008-2010гг."</t>
  </si>
  <si>
    <t>7951000</t>
  </si>
  <si>
    <t>Сельское хозяйство и рыболовство</t>
  </si>
  <si>
    <t>7951100</t>
  </si>
  <si>
    <t>Программа "Реализация приоритетного национального проекта "Реализация приоритетного национального проекта "Развитие агропромышленного комплекса на территории г.Покачи" на 2008-2010гг."</t>
  </si>
  <si>
    <t>342</t>
  </si>
  <si>
    <t>Мероприятия в области сельскохозяйственного производства</t>
  </si>
  <si>
    <t>Ведомственная структура расходов бюджета города Покачи на 2009 год по главным распорядителям бюджетных средств по разделам, подразделам, целевым статьям и видам расходов классификации расходов бюджета</t>
  </si>
  <si>
    <t>7950600</t>
  </si>
  <si>
    <t>7952200</t>
  </si>
  <si>
    <t>Программа по обеспечению лицензионными компьютерными программами</t>
  </si>
  <si>
    <t>Программа по оснащению учебными пособиями, техническими средствами и расходными материалами учреждений дошкольного и дополнительного образования (учебные расходы)</t>
  </si>
  <si>
    <t>Разработка программы реформирования муниципальных финансов</t>
  </si>
  <si>
    <t>7951300</t>
  </si>
  <si>
    <t>Социальная поддержка отдельных категорий населения</t>
  </si>
  <si>
    <t>7950401</t>
  </si>
  <si>
    <t>Проезд на гемодиализ</t>
  </si>
  <si>
    <t>7950402</t>
  </si>
  <si>
    <t>Бесплатное зубопротезирование отдельных категорий граждан</t>
  </si>
  <si>
    <t>7950403</t>
  </si>
  <si>
    <t>Проезд на лечение в другие ЛПУ</t>
  </si>
  <si>
    <t>7950404</t>
  </si>
  <si>
    <t>Программа по милиции общественной безопасности</t>
  </si>
  <si>
    <t>7951400</t>
  </si>
  <si>
    <t>7951500</t>
  </si>
  <si>
    <t>Программа по разработке лимитов на размещение отходов</t>
  </si>
  <si>
    <t xml:space="preserve">Обеспечение пожарной безопасности </t>
  </si>
  <si>
    <t>7951600</t>
  </si>
  <si>
    <t>Программа обеспечения пожарной безопасности</t>
  </si>
  <si>
    <t>Мероприятия по физической культуре и спорту</t>
  </si>
  <si>
    <t>7951700</t>
  </si>
  <si>
    <r>
      <t>Программа "Молодежь города Покачи на 2006-2010 годы</t>
    </r>
    <r>
      <rPr>
        <i/>
        <sz val="11"/>
        <rFont val="Arial"/>
        <family val="2"/>
      </rPr>
      <t>"</t>
    </r>
  </si>
  <si>
    <t>Общегородские мероприятия</t>
  </si>
  <si>
    <t>7951800</t>
  </si>
  <si>
    <t>Внутриучрежденческие мероприятия</t>
  </si>
  <si>
    <t>7951900</t>
  </si>
  <si>
    <t>Мероприятия по ГО и ЧС</t>
  </si>
  <si>
    <t>7952000</t>
  </si>
  <si>
    <t>7952100</t>
  </si>
  <si>
    <t>Программа по проведению капитального ремонта жилого фонда</t>
  </si>
  <si>
    <t xml:space="preserve"> -подпрограмма "Проектирование и строительство инженерных сетей"</t>
  </si>
  <si>
    <t>Программа "Реализация приоритетного национального проекта "Доступное жилье - гражданам России" на территории города Покачи на 2006-2008 годы"</t>
  </si>
  <si>
    <t>5200901</t>
  </si>
  <si>
    <t>5200902</t>
  </si>
  <si>
    <t>Другие вопросы в области национальной безопасности и правоохранительной деятельности</t>
  </si>
  <si>
    <t>Программа "Укрепление пожарной безопасности в Ханты-Мансийском автономном округе" на 2004-2006г.г.</t>
  </si>
  <si>
    <t>5220700</t>
  </si>
  <si>
    <t>Муниципальная программа "Застройка IV микрорайона г. Покачи на 2008-2015 годы"</t>
  </si>
  <si>
    <t>7952300</t>
  </si>
  <si>
    <t xml:space="preserve">Программа "Реализация приоритетного национального проекта "Образование" в  ХМАО-Югре на 2008-2012 годы" </t>
  </si>
  <si>
    <t>5223200</t>
  </si>
  <si>
    <t>Подпрограмма "Поддержка системы воспитания"</t>
  </si>
  <si>
    <t>5223206</t>
  </si>
  <si>
    <t xml:space="preserve">Приложение  1 </t>
  </si>
  <si>
    <t>Расходы, направляемые на исполнение полномочий по вопросам местного значения</t>
  </si>
  <si>
    <t>бюджетные средства</t>
  </si>
  <si>
    <t>внебюджетные средства</t>
  </si>
  <si>
    <t>Расходы для осуществления отдельных государственных полномочий, осуществляемые за счет субвенций из бюджетов других уровней</t>
  </si>
  <si>
    <t>Средства местного бюджета и субсидии</t>
  </si>
  <si>
    <t>Субвенции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</si>
  <si>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</si>
  <si>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из федерального бюджета</t>
  </si>
  <si>
    <t>5201002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</si>
  <si>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из бюджета автономного округа</t>
  </si>
  <si>
    <t>Приложение 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</si>
</sst>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\ ###\ ##0"/>
    <numFmt numFmtId="166" formatCode="#\ ###\ ###"/>
    <numFmt numFmtId="167" formatCode="#,##0.000000000"/>
    <numFmt numFmtId="168" formatCode="?"/>
    <numFmt numFmtId="169" formatCode="000\.000"/>
    <numFmt numFmtId="170" formatCode="0,000,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.0\ ###\ ###"/>
    <numFmt numFmtId="176" formatCode="0.0"/>
    <numFmt numFmtId="177" formatCode="_-* #,##0.00\ &quot;р.&quot;_-;\-* #,##0.00\ &quot;р.&quot;_-;_-* &quot;-&quot;??\ &quot;р.&quot;_-;_-@_-"/>
    <numFmt numFmtId="178" formatCode="_-* #,##0\ &quot;р.&quot;_-;\-* #,##0\ &quot;р.&quot;_-;_-* &quot;-&quot;\ &quot;р.&quot;_-;_-@_-"/>
    <numFmt numFmtId="179" formatCode="_-* #,##0.00\ _р_._-;\-* #,##0.00\ _р_._-;_-* &quot;-&quot;??\ _р_._-;_-@_-"/>
    <numFmt numFmtId="180" formatCode="_-* #,##0\ _р_._-;\-* #,##0\ _р_._-;_-* &quot;-&quot;\ _р_._-;_-@_-"/>
    <numFmt numFmtId="181" formatCode="0.0%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12"/>
      <name val="Arial Cyr"/>
      <family val="2"/>
    </font>
    <font>
      <sz val="10"/>
      <name val="Arial"/>
      <family val="2"/>
    </font>
    <font>
      <sz val="9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2"/>
      <name val="Arial Cyr"/>
      <family val="2"/>
    </font>
    <font>
      <b/>
      <sz val="9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12"/>
      <name val="Arial Cyr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10" xfId="53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9" fillId="0" borderId="10" xfId="53" applyFont="1" applyBorder="1" applyAlignment="1">
      <alignment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49" fontId="0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8" fillId="0" borderId="10" xfId="53" applyNumberFormat="1" applyFont="1" applyBorder="1" applyAlignment="1">
      <alignment horizontal="center" vertical="center"/>
      <protection/>
    </xf>
    <xf numFmtId="49" fontId="8" fillId="0" borderId="10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 textRotation="90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3" fontId="13" fillId="4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8" fillId="0" borderId="13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vertical="center" wrapText="1"/>
      <protection/>
    </xf>
    <xf numFmtId="0" fontId="8" fillId="0" borderId="13" xfId="5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4" fillId="0" borderId="10" xfId="53" applyNumberFormat="1" applyFont="1" applyFill="1" applyBorder="1" applyAlignment="1">
      <alignment vertical="center" wrapText="1"/>
      <protection/>
    </xf>
    <xf numFmtId="164" fontId="2" fillId="0" borderId="10" xfId="53" applyNumberFormat="1" applyFont="1" applyFill="1" applyBorder="1" applyAlignment="1">
      <alignment vertical="center" wrapText="1"/>
      <protection/>
    </xf>
    <xf numFmtId="164" fontId="0" fillId="0" borderId="10" xfId="53" applyNumberFormat="1" applyFont="1" applyBorder="1" applyAlignment="1">
      <alignment vertical="center" wrapText="1"/>
      <protection/>
    </xf>
    <xf numFmtId="164" fontId="2" fillId="0" borderId="10" xfId="53" applyNumberFormat="1" applyFont="1" applyFill="1" applyBorder="1" applyAlignment="1">
      <alignment vertical="center"/>
      <protection/>
    </xf>
    <xf numFmtId="3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top"/>
    </xf>
    <xf numFmtId="3" fontId="16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vertical="center" wrapText="1"/>
    </xf>
    <xf numFmtId="164" fontId="2" fillId="0" borderId="10" xfId="53" applyNumberFormat="1" applyFont="1" applyFill="1" applyBorder="1" applyAlignment="1">
      <alignment vertical="center" wrapText="1"/>
      <protection/>
    </xf>
    <xf numFmtId="164" fontId="14" fillId="0" borderId="10" xfId="53" applyNumberFormat="1" applyFont="1" applyFill="1" applyBorder="1" applyAlignment="1">
      <alignment vertical="center" wrapText="1"/>
      <protection/>
    </xf>
    <xf numFmtId="164" fontId="14" fillId="0" borderId="10" xfId="53" applyNumberFormat="1" applyFont="1" applyFill="1" applyBorder="1" applyAlignment="1">
      <alignment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164" fontId="14" fillId="0" borderId="10" xfId="53" applyNumberFormat="1" applyFont="1" applyFill="1" applyBorder="1" applyAlignment="1">
      <alignment horizontal="center" vertical="center" wrapText="1"/>
      <protection/>
    </xf>
    <xf numFmtId="164" fontId="0" fillId="0" borderId="10" xfId="53" applyNumberFormat="1" applyFont="1" applyFill="1" applyBorder="1" applyAlignment="1">
      <alignment vertical="center" wrapText="1"/>
      <protection/>
    </xf>
    <xf numFmtId="164" fontId="5" fillId="0" borderId="10" xfId="53" applyNumberFormat="1" applyFont="1" applyFill="1" applyBorder="1" applyAlignment="1">
      <alignment vertical="center" wrapText="1"/>
      <protection/>
    </xf>
    <xf numFmtId="164" fontId="14" fillId="0" borderId="10" xfId="53" applyNumberFormat="1" applyFont="1" applyBorder="1" applyAlignment="1">
      <alignment vertical="center" wrapText="1"/>
      <protection/>
    </xf>
    <xf numFmtId="164" fontId="0" fillId="0" borderId="10" xfId="53" applyNumberFormat="1" applyFont="1" applyBorder="1" applyAlignment="1">
      <alignment horizontal="right" vertical="center" wrapText="1"/>
      <protection/>
    </xf>
    <xf numFmtId="164" fontId="15" fillId="0" borderId="10" xfId="53" applyNumberFormat="1" applyFont="1" applyBorder="1" applyAlignment="1">
      <alignment vertical="center" wrapText="1"/>
      <protection/>
    </xf>
    <xf numFmtId="164" fontId="14" fillId="0" borderId="10" xfId="53" applyNumberFormat="1" applyFont="1" applyBorder="1" applyAlignment="1">
      <alignment vertical="center" wrapText="1"/>
      <protection/>
    </xf>
    <xf numFmtId="164" fontId="7" fillId="0" borderId="10" xfId="53" applyNumberFormat="1" applyFont="1" applyBorder="1" applyAlignment="1">
      <alignment vertical="center" wrapText="1"/>
      <protection/>
    </xf>
    <xf numFmtId="49" fontId="0" fillId="0" borderId="10" xfId="53" applyNumberFormat="1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vertical="center" wrapText="1"/>
      <protection/>
    </xf>
    <xf numFmtId="164" fontId="14" fillId="0" borderId="10" xfId="53" applyNumberFormat="1" applyFont="1" applyFill="1" applyBorder="1" applyAlignment="1">
      <alignment horizontal="right" vertical="center" wrapText="1"/>
      <protection/>
    </xf>
    <xf numFmtId="164" fontId="14" fillId="0" borderId="10" xfId="53" applyNumberFormat="1" applyFont="1" applyFill="1" applyBorder="1" applyAlignment="1">
      <alignment horizontal="right" vertical="center" wrapText="1"/>
      <protection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Alignment="1">
      <alignment vertical="center" wrapText="1"/>
    </xf>
    <xf numFmtId="164" fontId="0" fillId="0" borderId="10" xfId="53" applyNumberFormat="1" applyFont="1" applyFill="1" applyBorder="1" applyAlignment="1">
      <alignment vertical="center" wrapText="1"/>
      <protection/>
    </xf>
    <xf numFmtId="164" fontId="0" fillId="0" borderId="10" xfId="53" applyNumberFormat="1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13" fillId="7" borderId="12" xfId="0" applyNumberFormat="1" applyFont="1" applyFill="1" applyBorder="1" applyAlignment="1">
      <alignment horizontal="center" vertical="center" wrapText="1"/>
    </xf>
    <xf numFmtId="164" fontId="2" fillId="7" borderId="10" xfId="0" applyNumberFormat="1" applyFont="1" applyFill="1" applyBorder="1" applyAlignment="1">
      <alignment vertical="center" wrapText="1"/>
    </xf>
    <xf numFmtId="164" fontId="4" fillId="7" borderId="10" xfId="53" applyNumberFormat="1" applyFont="1" applyFill="1" applyBorder="1" applyAlignment="1">
      <alignment vertical="center" wrapText="1"/>
      <protection/>
    </xf>
    <xf numFmtId="164" fontId="2" fillId="7" borderId="10" xfId="53" applyNumberFormat="1" applyFont="1" applyFill="1" applyBorder="1" applyAlignment="1">
      <alignment vertical="center" wrapText="1"/>
      <protection/>
    </xf>
    <xf numFmtId="164" fontId="14" fillId="7" borderId="10" xfId="53" applyNumberFormat="1" applyFont="1" applyFill="1" applyBorder="1" applyAlignment="1">
      <alignment vertical="center" wrapText="1"/>
      <protection/>
    </xf>
    <xf numFmtId="164" fontId="9" fillId="7" borderId="10" xfId="0" applyNumberFormat="1" applyFont="1" applyFill="1" applyBorder="1" applyAlignment="1">
      <alignment vertical="center" wrapText="1"/>
    </xf>
    <xf numFmtId="164" fontId="14" fillId="7" borderId="10" xfId="53" applyNumberFormat="1" applyFont="1" applyFill="1" applyBorder="1" applyAlignment="1">
      <alignment vertical="center" wrapText="1"/>
      <protection/>
    </xf>
    <xf numFmtId="164" fontId="2" fillId="7" borderId="10" xfId="53" applyNumberFormat="1" applyFont="1" applyFill="1" applyBorder="1" applyAlignment="1">
      <alignment horizontal="center" vertical="center" wrapText="1"/>
      <protection/>
    </xf>
    <xf numFmtId="164" fontId="14" fillId="7" borderId="10" xfId="53" applyNumberFormat="1" applyFont="1" applyFill="1" applyBorder="1" applyAlignment="1">
      <alignment horizontal="center" vertical="center" wrapText="1"/>
      <protection/>
    </xf>
    <xf numFmtId="164" fontId="0" fillId="7" borderId="10" xfId="53" applyNumberFormat="1" applyFont="1" applyFill="1" applyBorder="1" applyAlignment="1">
      <alignment vertical="center" wrapText="1"/>
      <protection/>
    </xf>
    <xf numFmtId="164" fontId="0" fillId="7" borderId="10" xfId="53" applyNumberFormat="1" applyFont="1" applyFill="1" applyBorder="1" applyAlignment="1">
      <alignment vertical="center" wrapText="1"/>
      <protection/>
    </xf>
    <xf numFmtId="164" fontId="0" fillId="7" borderId="10" xfId="53" applyNumberFormat="1" applyFont="1" applyFill="1" applyBorder="1" applyAlignment="1">
      <alignment vertical="center" wrapText="1"/>
      <protection/>
    </xf>
    <xf numFmtId="164" fontId="2" fillId="7" borderId="10" xfId="53" applyNumberFormat="1" applyFont="1" applyFill="1" applyBorder="1" applyAlignment="1">
      <alignment vertical="center" wrapText="1"/>
      <protection/>
    </xf>
    <xf numFmtId="164" fontId="14" fillId="7" borderId="10" xfId="53" applyNumberFormat="1" applyFont="1" applyFill="1" applyBorder="1" applyAlignment="1">
      <alignment horizontal="right" vertical="center" wrapText="1"/>
      <protection/>
    </xf>
    <xf numFmtId="164" fontId="14" fillId="7" borderId="10" xfId="53" applyNumberFormat="1" applyFont="1" applyFill="1" applyBorder="1" applyAlignment="1">
      <alignment horizontal="right" vertical="center" wrapText="1"/>
      <protection/>
    </xf>
    <xf numFmtId="164" fontId="9" fillId="7" borderId="10" xfId="0" applyNumberFormat="1" applyFont="1" applyFill="1" applyBorder="1" applyAlignment="1">
      <alignment horizontal="right" vertical="center" wrapText="1"/>
    </xf>
    <xf numFmtId="164" fontId="5" fillId="7" borderId="10" xfId="53" applyNumberFormat="1" applyFont="1" applyFill="1" applyBorder="1" applyAlignment="1">
      <alignment vertical="center" wrapText="1"/>
      <protection/>
    </xf>
    <xf numFmtId="164" fontId="4" fillId="7" borderId="10" xfId="53" applyNumberFormat="1" applyFont="1" applyFill="1" applyBorder="1" applyAlignment="1">
      <alignment horizontal="center" vertical="center" wrapText="1"/>
      <protection/>
    </xf>
    <xf numFmtId="164" fontId="0" fillId="7" borderId="10" xfId="53" applyNumberFormat="1" applyFont="1" applyFill="1" applyBorder="1" applyAlignment="1">
      <alignment horizontal="right" vertical="center" wrapText="1"/>
      <protection/>
    </xf>
    <xf numFmtId="164" fontId="15" fillId="7" borderId="10" xfId="53" applyNumberFormat="1" applyFont="1" applyFill="1" applyBorder="1" applyAlignment="1">
      <alignment vertical="center" wrapText="1"/>
      <protection/>
    </xf>
    <xf numFmtId="164" fontId="7" fillId="7" borderId="10" xfId="53" applyNumberFormat="1" applyFont="1" applyFill="1" applyBorder="1" applyAlignment="1">
      <alignment vertical="center" wrapText="1"/>
      <protection/>
    </xf>
    <xf numFmtId="164" fontId="2" fillId="7" borderId="10" xfId="53" applyNumberFormat="1" applyFont="1" applyFill="1" applyBorder="1" applyAlignment="1">
      <alignment vertical="center"/>
      <protection/>
    </xf>
    <xf numFmtId="164" fontId="8" fillId="0" borderId="10" xfId="0" applyNumberFormat="1" applyFont="1" applyFill="1" applyBorder="1" applyAlignment="1">
      <alignment vertical="center" wrapText="1"/>
    </xf>
    <xf numFmtId="164" fontId="0" fillId="0" borderId="10" xfId="53" applyNumberFormat="1" applyFont="1" applyBorder="1" applyAlignment="1">
      <alignment vertical="center" wrapText="1"/>
      <protection/>
    </xf>
    <xf numFmtId="0" fontId="13" fillId="4" borderId="14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vertical="center" wrapText="1"/>
    </xf>
    <xf numFmtId="0" fontId="9" fillId="17" borderId="10" xfId="53" applyFont="1" applyFill="1" applyBorder="1" applyAlignment="1">
      <alignment vertical="center" wrapText="1"/>
      <protection/>
    </xf>
    <xf numFmtId="0" fontId="9" fillId="17" borderId="10" xfId="0" applyFont="1" applyFill="1" applyBorder="1" applyAlignment="1">
      <alignment vertical="center" wrapText="1"/>
    </xf>
    <xf numFmtId="49" fontId="0" fillId="17" borderId="10" xfId="53" applyNumberFormat="1" applyFont="1" applyFill="1" applyBorder="1" applyAlignment="1">
      <alignment horizontal="center" vertical="center"/>
      <protection/>
    </xf>
    <xf numFmtId="49" fontId="9" fillId="17" borderId="10" xfId="53" applyNumberFormat="1" applyFont="1" applyFill="1" applyBorder="1" applyAlignment="1">
      <alignment horizontal="center" vertical="center"/>
      <protection/>
    </xf>
    <xf numFmtId="164" fontId="14" fillId="17" borderId="10" xfId="53" applyNumberFormat="1" applyFont="1" applyFill="1" applyBorder="1" applyAlignment="1">
      <alignment vertical="center" wrapText="1"/>
      <protection/>
    </xf>
    <xf numFmtId="164" fontId="9" fillId="17" borderId="10" xfId="0" applyNumberFormat="1" applyFont="1" applyFill="1" applyBorder="1" applyAlignment="1">
      <alignment vertical="center" wrapText="1"/>
    </xf>
    <xf numFmtId="164" fontId="0" fillId="17" borderId="10" xfId="53" applyNumberFormat="1" applyFont="1" applyFill="1" applyBorder="1" applyAlignment="1">
      <alignment vertical="center" wrapText="1"/>
      <protection/>
    </xf>
    <xf numFmtId="0" fontId="9" fillId="17" borderId="0" xfId="0" applyFont="1" applyFill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3" fontId="13" fillId="7" borderId="12" xfId="0" applyNumberFormat="1" applyFont="1" applyFill="1" applyBorder="1" applyAlignment="1">
      <alignment horizontal="center" vertical="center" wrapText="1"/>
    </xf>
    <xf numFmtId="3" fontId="13" fillId="7" borderId="11" xfId="0" applyNumberFormat="1" applyFont="1" applyFill="1" applyBorder="1" applyAlignment="1">
      <alignment horizontal="center" vertical="center" wrapText="1"/>
    </xf>
    <xf numFmtId="3" fontId="13" fillId="7" borderId="18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49" fontId="13" fillId="4" borderId="12" xfId="0" applyNumberFormat="1" applyFont="1" applyFill="1" applyBorder="1" applyAlignment="1">
      <alignment horizontal="center" vertical="center" textRotation="90" wrapText="1"/>
    </xf>
    <xf numFmtId="49" fontId="13" fillId="4" borderId="18" xfId="0" applyNumberFormat="1" applyFont="1" applyFill="1" applyBorder="1" applyAlignment="1">
      <alignment horizontal="center" vertical="center" textRotation="90" wrapText="1"/>
    </xf>
    <xf numFmtId="49" fontId="13" fillId="4" borderId="11" xfId="0" applyNumberFormat="1" applyFont="1" applyFill="1" applyBorder="1" applyAlignment="1">
      <alignment horizontal="center" vertical="center" textRotation="90" wrapText="1"/>
    </xf>
    <xf numFmtId="49" fontId="13" fillId="4" borderId="10" xfId="0" applyNumberFormat="1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_к_Р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P482"/>
  <sheetViews>
    <sheetView tabSelected="1" zoomScale="80" zoomScaleNormal="80" zoomScalePageLayoutView="0" workbookViewId="0" topLeftCell="A8">
      <pane xSplit="7" ySplit="8" topLeftCell="H336" activePane="bottomRight" state="frozen"/>
      <selection pane="topLeft" activeCell="A8" sqref="A8"/>
      <selection pane="topRight" activeCell="H8" sqref="H8"/>
      <selection pane="bottomLeft" activeCell="A16" sqref="A16"/>
      <selection pane="bottomRight" activeCell="AK8" sqref="H1:AK16384"/>
    </sheetView>
  </sheetViews>
  <sheetFormatPr defaultColWidth="9.00390625" defaultRowHeight="12.75" outlineLevelRow="1"/>
  <cols>
    <col min="1" max="1" width="4.875" style="28" customWidth="1"/>
    <col min="2" max="2" width="41.00390625" style="28" customWidth="1"/>
    <col min="3" max="3" width="5.25390625" style="28" hidden="1" customWidth="1"/>
    <col min="4" max="4" width="4.375" style="28" customWidth="1"/>
    <col min="5" max="5" width="4.125" style="28" customWidth="1"/>
    <col min="6" max="6" width="9.625" style="28" customWidth="1"/>
    <col min="7" max="7" width="5.25390625" style="28" customWidth="1"/>
    <col min="8" max="8" width="11.875" style="28" hidden="1" customWidth="1"/>
    <col min="9" max="9" width="11.25390625" style="28" hidden="1" customWidth="1"/>
    <col min="10" max="10" width="12.25390625" style="28" hidden="1" customWidth="1"/>
    <col min="11" max="11" width="13.125" style="28" hidden="1" customWidth="1"/>
    <col min="12" max="12" width="10.125" style="28" hidden="1" customWidth="1"/>
    <col min="13" max="13" width="11.875" style="28" hidden="1" customWidth="1"/>
    <col min="14" max="14" width="11.25390625" style="28" hidden="1" customWidth="1"/>
    <col min="15" max="15" width="12.25390625" style="28" hidden="1" customWidth="1"/>
    <col min="16" max="16" width="13.125" style="28" hidden="1" customWidth="1"/>
    <col min="17" max="17" width="10.125" style="28" hidden="1" customWidth="1"/>
    <col min="18" max="18" width="11.875" style="28" hidden="1" customWidth="1"/>
    <col min="19" max="19" width="11.25390625" style="28" hidden="1" customWidth="1"/>
    <col min="20" max="20" width="12.25390625" style="28" hidden="1" customWidth="1"/>
    <col min="21" max="21" width="13.125" style="28" hidden="1" customWidth="1"/>
    <col min="22" max="22" width="10.125" style="28" hidden="1" customWidth="1"/>
    <col min="23" max="24" width="9.125" style="28" hidden="1" customWidth="1"/>
    <col min="25" max="25" width="10.125" style="28" hidden="1" customWidth="1"/>
    <col min="26" max="26" width="9.125" style="28" hidden="1" customWidth="1"/>
    <col min="27" max="27" width="10.875" style="28" hidden="1" customWidth="1"/>
    <col min="28" max="28" width="11.875" style="28" hidden="1" customWidth="1"/>
    <col min="29" max="29" width="13.875" style="28" hidden="1" customWidth="1"/>
    <col min="30" max="30" width="12.25390625" style="28" hidden="1" customWidth="1"/>
    <col min="31" max="31" width="14.00390625" style="28" hidden="1" customWidth="1"/>
    <col min="32" max="32" width="15.875" style="28" hidden="1" customWidth="1"/>
    <col min="33" max="33" width="11.75390625" style="28" hidden="1" customWidth="1"/>
    <col min="34" max="34" width="10.625" style="28" hidden="1" customWidth="1"/>
    <col min="35" max="35" width="12.625" style="28" hidden="1" customWidth="1"/>
    <col min="36" max="36" width="10.25390625" style="28" hidden="1" customWidth="1"/>
    <col min="37" max="37" width="10.875" style="28" hidden="1" customWidth="1"/>
    <col min="38" max="38" width="11.875" style="28" customWidth="1"/>
    <col min="39" max="39" width="14.75390625" style="28" customWidth="1"/>
    <col min="40" max="40" width="12.25390625" style="28" customWidth="1"/>
    <col min="41" max="41" width="14.00390625" style="28" customWidth="1"/>
    <col min="42" max="42" width="15.875" style="28" customWidth="1"/>
    <col min="43" max="16384" width="9.125" style="28" customWidth="1"/>
  </cols>
  <sheetData>
    <row r="1" ht="14.25">
      <c r="A1" s="89"/>
    </row>
    <row r="2" spans="2:42" s="4" customFormat="1" ht="15">
      <c r="B2" s="2"/>
      <c r="C2" s="1"/>
      <c r="D2" s="1"/>
      <c r="E2" s="1"/>
      <c r="F2" s="1"/>
      <c r="G2" s="3"/>
      <c r="L2" s="63" t="s">
        <v>160</v>
      </c>
      <c r="Q2" s="63"/>
      <c r="V2" s="63" t="s">
        <v>413</v>
      </c>
      <c r="AF2" s="63" t="s">
        <v>413</v>
      </c>
      <c r="AP2" s="63" t="s">
        <v>424</v>
      </c>
    </row>
    <row r="3" spans="2:42" s="4" customFormat="1" ht="15">
      <c r="B3" s="2"/>
      <c r="C3" s="1"/>
      <c r="D3" s="1"/>
      <c r="E3" s="1"/>
      <c r="F3" s="1"/>
      <c r="G3" s="3"/>
      <c r="L3" s="64" t="s">
        <v>131</v>
      </c>
      <c r="Q3" s="64"/>
      <c r="V3" s="64" t="s">
        <v>131</v>
      </c>
      <c r="AF3" s="64" t="s">
        <v>131</v>
      </c>
      <c r="AP3" s="64" t="s">
        <v>131</v>
      </c>
    </row>
    <row r="4" spans="2:42" s="4" customFormat="1" ht="15">
      <c r="B4" s="2"/>
      <c r="C4" s="1"/>
      <c r="D4" s="1"/>
      <c r="E4" s="1"/>
      <c r="F4" s="1"/>
      <c r="G4" s="3"/>
      <c r="L4" s="65" t="s">
        <v>21</v>
      </c>
      <c r="Q4" s="65"/>
      <c r="V4" s="65" t="s">
        <v>21</v>
      </c>
      <c r="AF4" s="65" t="s">
        <v>21</v>
      </c>
      <c r="AP4" s="65" t="s">
        <v>21</v>
      </c>
    </row>
    <row r="5" spans="2:42" s="4" customFormat="1" ht="15.75" customHeight="1" hidden="1">
      <c r="B5" s="2"/>
      <c r="C5" s="1"/>
      <c r="D5" s="1"/>
      <c r="E5" s="1"/>
      <c r="F5" s="1"/>
      <c r="G5" s="3"/>
      <c r="L5" s="60" t="s">
        <v>289</v>
      </c>
      <c r="Q5" s="60" t="s">
        <v>289</v>
      </c>
      <c r="V5" s="60" t="s">
        <v>289</v>
      </c>
      <c r="AF5" s="60" t="s">
        <v>289</v>
      </c>
      <c r="AP5" s="60" t="s">
        <v>289</v>
      </c>
    </row>
    <row r="6" spans="2:42" s="4" customFormat="1" ht="15.75" customHeight="1" hidden="1">
      <c r="B6" s="2"/>
      <c r="C6" s="1"/>
      <c r="D6" s="1"/>
      <c r="E6" s="1"/>
      <c r="F6" s="1"/>
      <c r="G6" s="3"/>
      <c r="L6" s="60" t="s">
        <v>296</v>
      </c>
      <c r="Q6" s="60" t="s">
        <v>296</v>
      </c>
      <c r="V6" s="60" t="s">
        <v>296</v>
      </c>
      <c r="AF6" s="60" t="s">
        <v>296</v>
      </c>
      <c r="AP6" s="60" t="s">
        <v>296</v>
      </c>
    </row>
    <row r="7" spans="2:42" s="4" customFormat="1" ht="15.75" customHeight="1" hidden="1">
      <c r="B7" s="2"/>
      <c r="C7" s="1"/>
      <c r="D7" s="1"/>
      <c r="E7" s="1"/>
      <c r="F7" s="1"/>
      <c r="G7" s="3"/>
      <c r="L7" s="60" t="s">
        <v>295</v>
      </c>
      <c r="Q7" s="60" t="s">
        <v>295</v>
      </c>
      <c r="V7" s="60" t="s">
        <v>295</v>
      </c>
      <c r="AF7" s="60" t="s">
        <v>295</v>
      </c>
      <c r="AP7" s="60" t="s">
        <v>295</v>
      </c>
    </row>
    <row r="8" spans="2:42" s="4" customFormat="1" ht="12.75">
      <c r="B8" s="2"/>
      <c r="C8" s="1"/>
      <c r="D8" s="1"/>
      <c r="E8" s="1"/>
      <c r="F8" s="1"/>
      <c r="G8" s="3"/>
      <c r="L8" s="61"/>
      <c r="Q8" s="61"/>
      <c r="V8" s="61"/>
      <c r="AF8" s="61"/>
      <c r="AP8" s="61"/>
    </row>
    <row r="9" spans="2:42" s="4" customFormat="1" ht="46.5" customHeight="1">
      <c r="B9" s="146" t="s">
        <v>367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</row>
    <row r="10" spans="12:42" ht="14.25">
      <c r="L10" s="62" t="s">
        <v>288</v>
      </c>
      <c r="Q10" s="62" t="s">
        <v>288</v>
      </c>
      <c r="V10" s="62" t="s">
        <v>288</v>
      </c>
      <c r="AA10" s="62" t="s">
        <v>288</v>
      </c>
      <c r="AF10" s="62" t="s">
        <v>288</v>
      </c>
      <c r="AK10" s="62" t="s">
        <v>288</v>
      </c>
      <c r="AP10" s="62" t="s">
        <v>288</v>
      </c>
    </row>
    <row r="11" spans="8:42" ht="14.25" customHeight="1" hidden="1">
      <c r="H11" s="129" t="s">
        <v>305</v>
      </c>
      <c r="I11" s="130"/>
      <c r="J11" s="130"/>
      <c r="K11" s="130"/>
      <c r="L11" s="131"/>
      <c r="M11" s="129" t="s">
        <v>305</v>
      </c>
      <c r="N11" s="130"/>
      <c r="O11" s="130"/>
      <c r="P11" s="130"/>
      <c r="Q11" s="131"/>
      <c r="R11" s="129" t="s">
        <v>305</v>
      </c>
      <c r="S11" s="130"/>
      <c r="T11" s="130"/>
      <c r="U11" s="130"/>
      <c r="V11" s="131"/>
      <c r="W11" s="129" t="s">
        <v>305</v>
      </c>
      <c r="X11" s="130"/>
      <c r="Y11" s="130"/>
      <c r="Z11" s="130"/>
      <c r="AA11" s="131"/>
      <c r="AB11" s="129" t="s">
        <v>305</v>
      </c>
      <c r="AC11" s="130"/>
      <c r="AD11" s="130"/>
      <c r="AE11" s="130"/>
      <c r="AF11" s="131"/>
      <c r="AG11" s="129" t="s">
        <v>305</v>
      </c>
      <c r="AH11" s="130"/>
      <c r="AI11" s="130"/>
      <c r="AJ11" s="130"/>
      <c r="AK11" s="131"/>
      <c r="AL11" s="129" t="s">
        <v>305</v>
      </c>
      <c r="AM11" s="130"/>
      <c r="AN11" s="130"/>
      <c r="AO11" s="130"/>
      <c r="AP11" s="131"/>
    </row>
    <row r="12" spans="1:42" s="21" customFormat="1" ht="12.75" customHeight="1">
      <c r="A12" s="147" t="s">
        <v>22</v>
      </c>
      <c r="B12" s="134" t="s">
        <v>156</v>
      </c>
      <c r="C12" s="149" t="s">
        <v>161</v>
      </c>
      <c r="D12" s="152" t="s">
        <v>4</v>
      </c>
      <c r="E12" s="152"/>
      <c r="F12" s="149" t="s">
        <v>5</v>
      </c>
      <c r="G12" s="149" t="s">
        <v>6</v>
      </c>
      <c r="H12" s="141" t="s">
        <v>132</v>
      </c>
      <c r="I12" s="132" t="s">
        <v>159</v>
      </c>
      <c r="J12" s="133"/>
      <c r="K12" s="133"/>
      <c r="L12" s="134"/>
      <c r="M12" s="135" t="s">
        <v>132</v>
      </c>
      <c r="N12" s="138" t="s">
        <v>159</v>
      </c>
      <c r="O12" s="139"/>
      <c r="P12" s="139"/>
      <c r="Q12" s="140"/>
      <c r="R12" s="141" t="s">
        <v>132</v>
      </c>
      <c r="S12" s="132" t="s">
        <v>159</v>
      </c>
      <c r="T12" s="133"/>
      <c r="U12" s="133"/>
      <c r="V12" s="134"/>
      <c r="W12" s="135" t="s">
        <v>132</v>
      </c>
      <c r="X12" s="138" t="s">
        <v>159</v>
      </c>
      <c r="Y12" s="139"/>
      <c r="Z12" s="139"/>
      <c r="AA12" s="140"/>
      <c r="AB12" s="141" t="s">
        <v>132</v>
      </c>
      <c r="AC12" s="132" t="s">
        <v>159</v>
      </c>
      <c r="AD12" s="133"/>
      <c r="AE12" s="133"/>
      <c r="AF12" s="134"/>
      <c r="AG12" s="135" t="s">
        <v>132</v>
      </c>
      <c r="AH12" s="138" t="s">
        <v>159</v>
      </c>
      <c r="AI12" s="139"/>
      <c r="AJ12" s="139"/>
      <c r="AK12" s="140"/>
      <c r="AL12" s="141" t="s">
        <v>132</v>
      </c>
      <c r="AM12" s="132" t="s">
        <v>159</v>
      </c>
      <c r="AN12" s="133"/>
      <c r="AO12" s="133"/>
      <c r="AP12" s="134"/>
    </row>
    <row r="13" spans="1:42" s="21" customFormat="1" ht="12.75" customHeight="1">
      <c r="A13" s="147"/>
      <c r="B13" s="134"/>
      <c r="C13" s="150"/>
      <c r="D13" s="152"/>
      <c r="E13" s="152"/>
      <c r="F13" s="150"/>
      <c r="G13" s="150"/>
      <c r="H13" s="142"/>
      <c r="I13" s="116"/>
      <c r="J13" s="114"/>
      <c r="K13" s="114"/>
      <c r="L13" s="117"/>
      <c r="M13" s="137"/>
      <c r="N13" s="118"/>
      <c r="O13" s="115"/>
      <c r="P13" s="115"/>
      <c r="Q13" s="119"/>
      <c r="R13" s="142"/>
      <c r="S13" s="116"/>
      <c r="T13" s="114"/>
      <c r="U13" s="114"/>
      <c r="V13" s="117"/>
      <c r="W13" s="137"/>
      <c r="X13" s="118"/>
      <c r="Y13" s="115"/>
      <c r="Z13" s="115"/>
      <c r="AA13" s="119"/>
      <c r="AB13" s="142"/>
      <c r="AC13" s="144" t="s">
        <v>414</v>
      </c>
      <c r="AD13" s="145" t="s">
        <v>159</v>
      </c>
      <c r="AE13" s="145"/>
      <c r="AF13" s="141" t="s">
        <v>417</v>
      </c>
      <c r="AG13" s="137"/>
      <c r="AH13" s="118"/>
      <c r="AI13" s="115"/>
      <c r="AJ13" s="115"/>
      <c r="AK13" s="119"/>
      <c r="AL13" s="142"/>
      <c r="AM13" s="144" t="s">
        <v>414</v>
      </c>
      <c r="AN13" s="145" t="s">
        <v>159</v>
      </c>
      <c r="AO13" s="145"/>
      <c r="AP13" s="141" t="s">
        <v>417</v>
      </c>
    </row>
    <row r="14" spans="1:42" s="22" customFormat="1" ht="15.75" customHeight="1">
      <c r="A14" s="148"/>
      <c r="B14" s="134"/>
      <c r="C14" s="150"/>
      <c r="D14" s="152"/>
      <c r="E14" s="152"/>
      <c r="F14" s="150"/>
      <c r="G14" s="150"/>
      <c r="H14" s="142"/>
      <c r="I14" s="141" t="s">
        <v>3</v>
      </c>
      <c r="J14" s="132" t="s">
        <v>159</v>
      </c>
      <c r="K14" s="134"/>
      <c r="L14" s="141" t="s">
        <v>134</v>
      </c>
      <c r="M14" s="137"/>
      <c r="N14" s="135" t="s">
        <v>3</v>
      </c>
      <c r="O14" s="138" t="s">
        <v>159</v>
      </c>
      <c r="P14" s="140"/>
      <c r="Q14" s="135" t="s">
        <v>134</v>
      </c>
      <c r="R14" s="142"/>
      <c r="S14" s="141" t="s">
        <v>3</v>
      </c>
      <c r="T14" s="132" t="s">
        <v>159</v>
      </c>
      <c r="U14" s="134"/>
      <c r="V14" s="141" t="s">
        <v>134</v>
      </c>
      <c r="W14" s="137"/>
      <c r="X14" s="135" t="s">
        <v>3</v>
      </c>
      <c r="Y14" s="138" t="s">
        <v>159</v>
      </c>
      <c r="Z14" s="140"/>
      <c r="AA14" s="135" t="s">
        <v>134</v>
      </c>
      <c r="AB14" s="142"/>
      <c r="AC14" s="144"/>
      <c r="AD14" s="144" t="s">
        <v>415</v>
      </c>
      <c r="AE14" s="144" t="s">
        <v>416</v>
      </c>
      <c r="AF14" s="142"/>
      <c r="AG14" s="137"/>
      <c r="AH14" s="135" t="s">
        <v>3</v>
      </c>
      <c r="AI14" s="138" t="s">
        <v>159</v>
      </c>
      <c r="AJ14" s="140"/>
      <c r="AK14" s="135" t="s">
        <v>419</v>
      </c>
      <c r="AL14" s="142"/>
      <c r="AM14" s="144"/>
      <c r="AN14" s="144" t="s">
        <v>415</v>
      </c>
      <c r="AO14" s="144" t="s">
        <v>416</v>
      </c>
      <c r="AP14" s="142"/>
    </row>
    <row r="15" spans="1:42" s="22" customFormat="1" ht="102.75" customHeight="1">
      <c r="A15" s="148"/>
      <c r="B15" s="134"/>
      <c r="C15" s="151"/>
      <c r="D15" s="152"/>
      <c r="E15" s="152"/>
      <c r="F15" s="151"/>
      <c r="G15" s="151"/>
      <c r="H15" s="143"/>
      <c r="I15" s="143"/>
      <c r="J15" s="38" t="s">
        <v>133</v>
      </c>
      <c r="K15" s="38" t="s">
        <v>20</v>
      </c>
      <c r="L15" s="143"/>
      <c r="M15" s="136"/>
      <c r="N15" s="136"/>
      <c r="O15" s="90" t="s">
        <v>133</v>
      </c>
      <c r="P15" s="90" t="s">
        <v>20</v>
      </c>
      <c r="Q15" s="136"/>
      <c r="R15" s="143"/>
      <c r="S15" s="143"/>
      <c r="T15" s="38" t="s">
        <v>133</v>
      </c>
      <c r="U15" s="38" t="s">
        <v>20</v>
      </c>
      <c r="V15" s="143"/>
      <c r="W15" s="136"/>
      <c r="X15" s="136"/>
      <c r="Y15" s="90" t="s">
        <v>133</v>
      </c>
      <c r="Z15" s="90" t="s">
        <v>20</v>
      </c>
      <c r="AA15" s="136"/>
      <c r="AB15" s="143"/>
      <c r="AC15" s="144"/>
      <c r="AD15" s="144"/>
      <c r="AE15" s="144"/>
      <c r="AF15" s="143"/>
      <c r="AG15" s="136"/>
      <c r="AH15" s="136"/>
      <c r="AI15" s="90" t="s">
        <v>418</v>
      </c>
      <c r="AJ15" s="90" t="s">
        <v>20</v>
      </c>
      <c r="AK15" s="136"/>
      <c r="AL15" s="143"/>
      <c r="AM15" s="144"/>
      <c r="AN15" s="144"/>
      <c r="AO15" s="144"/>
      <c r="AP15" s="143"/>
    </row>
    <row r="16" spans="1:42" s="22" customFormat="1" ht="18.75" customHeight="1">
      <c r="A16" s="51"/>
      <c r="B16" s="48" t="s">
        <v>158</v>
      </c>
      <c r="C16" s="37"/>
      <c r="D16" s="36"/>
      <c r="E16" s="36"/>
      <c r="F16" s="37"/>
      <c r="G16" s="37"/>
      <c r="H16" s="55">
        <f aca="true" t="shared" si="0" ref="H16:V16">H17+H85+H90+H126+H150+H230+H296+H340+H401</f>
        <v>1310751.7</v>
      </c>
      <c r="I16" s="55">
        <f t="shared" si="0"/>
        <v>714101</v>
      </c>
      <c r="J16" s="55">
        <f t="shared" si="0"/>
        <v>664164</v>
      </c>
      <c r="K16" s="55">
        <f t="shared" si="0"/>
        <v>49937</v>
      </c>
      <c r="L16" s="55">
        <f t="shared" si="0"/>
        <v>596650.7000000001</v>
      </c>
      <c r="M16" s="91">
        <f t="shared" si="0"/>
        <v>65531.59999999999</v>
      </c>
      <c r="N16" s="91">
        <f t="shared" si="0"/>
        <v>31471</v>
      </c>
      <c r="O16" s="91">
        <f t="shared" si="0"/>
        <v>31471</v>
      </c>
      <c r="P16" s="91">
        <f t="shared" si="0"/>
        <v>0</v>
      </c>
      <c r="Q16" s="91">
        <f t="shared" si="0"/>
        <v>34060.6</v>
      </c>
      <c r="R16" s="55">
        <f t="shared" si="0"/>
        <v>1376283.2999999998</v>
      </c>
      <c r="S16" s="55">
        <f t="shared" si="0"/>
        <v>745572</v>
      </c>
      <c r="T16" s="55">
        <f t="shared" si="0"/>
        <v>695635</v>
      </c>
      <c r="U16" s="55">
        <f t="shared" si="0"/>
        <v>49937</v>
      </c>
      <c r="V16" s="55">
        <f t="shared" si="0"/>
        <v>630711.2999999999</v>
      </c>
      <c r="W16" s="91">
        <f aca="true" t="shared" si="1" ref="W16:AF16">W17+W85+W90+W126+W150+W230+W296+W340+W401</f>
        <v>0</v>
      </c>
      <c r="X16" s="91">
        <f t="shared" si="1"/>
        <v>434668.4</v>
      </c>
      <c r="Y16" s="91">
        <f t="shared" si="1"/>
        <v>434668.4</v>
      </c>
      <c r="Z16" s="91">
        <f t="shared" si="1"/>
        <v>0</v>
      </c>
      <c r="AA16" s="91">
        <f t="shared" si="1"/>
        <v>-434668.4</v>
      </c>
      <c r="AB16" s="55">
        <f t="shared" si="1"/>
        <v>1376283.2999999998</v>
      </c>
      <c r="AC16" s="55">
        <f t="shared" si="1"/>
        <v>1180240.4</v>
      </c>
      <c r="AD16" s="55">
        <f t="shared" si="1"/>
        <v>1130303.4</v>
      </c>
      <c r="AE16" s="55">
        <f t="shared" si="1"/>
        <v>49937</v>
      </c>
      <c r="AF16" s="55">
        <f t="shared" si="1"/>
        <v>196042.9</v>
      </c>
      <c r="AG16" s="91">
        <f aca="true" t="shared" si="2" ref="AG16:AP16">AG17+AG85+AG90+AG126+AG150+AG230+AG296+AG340+AG401</f>
        <v>-323662.39998000005</v>
      </c>
      <c r="AH16" s="91">
        <f t="shared" si="2"/>
        <v>-315525.19998000003</v>
      </c>
      <c r="AI16" s="91">
        <f t="shared" si="2"/>
        <v>-315525.19998000003</v>
      </c>
      <c r="AJ16" s="91">
        <f t="shared" si="2"/>
        <v>0</v>
      </c>
      <c r="AK16" s="91">
        <f t="shared" si="2"/>
        <v>-8137.2</v>
      </c>
      <c r="AL16" s="55">
        <f t="shared" si="2"/>
        <v>1052620.9000199998</v>
      </c>
      <c r="AM16" s="55">
        <f t="shared" si="2"/>
        <v>864715.2000199999</v>
      </c>
      <c r="AN16" s="55">
        <f t="shared" si="2"/>
        <v>814778.2000199999</v>
      </c>
      <c r="AO16" s="55">
        <f t="shared" si="2"/>
        <v>49937</v>
      </c>
      <c r="AP16" s="55">
        <f t="shared" si="2"/>
        <v>187905.7</v>
      </c>
    </row>
    <row r="17" spans="1:42" s="24" customFormat="1" ht="14.25">
      <c r="A17" s="23" t="s">
        <v>135</v>
      </c>
      <c r="B17" s="49" t="s">
        <v>136</v>
      </c>
      <c r="C17" s="5"/>
      <c r="D17" s="6" t="s">
        <v>137</v>
      </c>
      <c r="E17" s="6"/>
      <c r="F17" s="6"/>
      <c r="G17" s="6"/>
      <c r="H17" s="56">
        <f aca="true" t="shared" si="3" ref="H17:Q17">H18+H22+H30+H34+H37+H43+H47+H51</f>
        <v>125430.2</v>
      </c>
      <c r="I17" s="56">
        <f t="shared" si="3"/>
        <v>108654</v>
      </c>
      <c r="J17" s="56">
        <f t="shared" si="3"/>
        <v>108654</v>
      </c>
      <c r="K17" s="56">
        <f t="shared" si="3"/>
        <v>0</v>
      </c>
      <c r="L17" s="56">
        <f t="shared" si="3"/>
        <v>16776.2</v>
      </c>
      <c r="M17" s="92">
        <f t="shared" si="3"/>
        <v>0</v>
      </c>
      <c r="N17" s="92">
        <f t="shared" si="3"/>
        <v>0</v>
      </c>
      <c r="O17" s="92">
        <f t="shared" si="3"/>
        <v>0</v>
      </c>
      <c r="P17" s="92">
        <f t="shared" si="3"/>
        <v>0</v>
      </c>
      <c r="Q17" s="92">
        <f t="shared" si="3"/>
        <v>0</v>
      </c>
      <c r="R17" s="56">
        <f>M17+H17</f>
        <v>125430.2</v>
      </c>
      <c r="S17" s="56">
        <f>N17+I17</f>
        <v>108654</v>
      </c>
      <c r="T17" s="56">
        <f>O17+J17</f>
        <v>108654</v>
      </c>
      <c r="U17" s="56">
        <f>P17+K17</f>
        <v>0</v>
      </c>
      <c r="V17" s="56">
        <f>Q17+L17</f>
        <v>16776.2</v>
      </c>
      <c r="W17" s="92">
        <f>W18+W22+W30+W34+W37+W43+W47+W51</f>
        <v>0</v>
      </c>
      <c r="X17" s="92">
        <f>X18+X22+X30+X34+X37+X43+X47+X51</f>
        <v>10581</v>
      </c>
      <c r="Y17" s="92">
        <f>Y18+Y22+Y30+Y34+Y37+Y43+Y47+Y51</f>
        <v>10581</v>
      </c>
      <c r="Z17" s="92">
        <f>Z18+Z22+Z30+Z34+Z37+Z43+Z47+Z51</f>
        <v>0</v>
      </c>
      <c r="AA17" s="92">
        <f>AA18+AA22+AA30+AA34+AA37+AA43+AA47+AA51</f>
        <v>-10581</v>
      </c>
      <c r="AB17" s="56">
        <f>W17+R17</f>
        <v>125430.2</v>
      </c>
      <c r="AC17" s="56">
        <f>X17+S17</f>
        <v>119235</v>
      </c>
      <c r="AD17" s="56">
        <f>Y17+T17</f>
        <v>119235</v>
      </c>
      <c r="AE17" s="56">
        <f>Z17+U17</f>
        <v>0</v>
      </c>
      <c r="AF17" s="56">
        <f>AA17+V17</f>
        <v>6195.200000000001</v>
      </c>
      <c r="AG17" s="92">
        <f>AG18+AG22+AG30+AG34+AG37+AG43+AG47+AG51</f>
        <v>-27475.1</v>
      </c>
      <c r="AH17" s="92">
        <f>AH18+AH22+AH30+AH34+AH37+AH43+AH47+AH51</f>
        <v>-27189</v>
      </c>
      <c r="AI17" s="92">
        <f>AI18+AI22+AI30+AI34+AI37+AI43+AI47+AI51</f>
        <v>-27189</v>
      </c>
      <c r="AJ17" s="92">
        <f>AJ18+AJ22+AJ30+AJ34+AJ37+AJ43+AJ47+AJ51</f>
        <v>0</v>
      </c>
      <c r="AK17" s="92">
        <f>AK18+AK22+AK30+AK34+AK37+AK43+AK47+AK51</f>
        <v>-286.1</v>
      </c>
      <c r="AL17" s="56">
        <f>AG17+AB17</f>
        <v>97955.1</v>
      </c>
      <c r="AM17" s="56">
        <f>AH17+AC17</f>
        <v>92046</v>
      </c>
      <c r="AN17" s="56">
        <f>AI17+AD17</f>
        <v>92046</v>
      </c>
      <c r="AO17" s="56">
        <f>AJ17+AE17</f>
        <v>0</v>
      </c>
      <c r="AP17" s="56">
        <f>AK17+AF17</f>
        <v>5909.1</v>
      </c>
    </row>
    <row r="18" spans="1:42" s="26" customFormat="1" ht="42.75">
      <c r="A18" s="25"/>
      <c r="B18" s="7" t="s">
        <v>138</v>
      </c>
      <c r="C18" s="8"/>
      <c r="D18" s="9" t="s">
        <v>137</v>
      </c>
      <c r="E18" s="9" t="s">
        <v>139</v>
      </c>
      <c r="F18" s="9"/>
      <c r="G18" s="9"/>
      <c r="H18" s="67">
        <f>H19</f>
        <v>3033</v>
      </c>
      <c r="I18" s="67">
        <f>I19</f>
        <v>2658</v>
      </c>
      <c r="J18" s="67">
        <f>J19</f>
        <v>2658</v>
      </c>
      <c r="K18" s="67">
        <f aca="true" t="shared" si="4" ref="J18:L20">K19</f>
        <v>0</v>
      </c>
      <c r="L18" s="67">
        <f t="shared" si="4"/>
        <v>375</v>
      </c>
      <c r="M18" s="93">
        <f>M19</f>
        <v>0</v>
      </c>
      <c r="N18" s="93">
        <f>N19</f>
        <v>0</v>
      </c>
      <c r="O18" s="93">
        <f>O19</f>
        <v>0</v>
      </c>
      <c r="P18" s="93">
        <f aca="true" t="shared" si="5" ref="O18:Q20">P19</f>
        <v>0</v>
      </c>
      <c r="Q18" s="93">
        <f t="shared" si="5"/>
        <v>0</v>
      </c>
      <c r="R18" s="67">
        <f aca="true" t="shared" si="6" ref="R18:R81">M18+H18</f>
        <v>3033</v>
      </c>
      <c r="S18" s="67">
        <f aca="true" t="shared" si="7" ref="S18:S81">N18+I18</f>
        <v>2658</v>
      </c>
      <c r="T18" s="67">
        <f aca="true" t="shared" si="8" ref="T18:T81">O18+J18</f>
        <v>2658</v>
      </c>
      <c r="U18" s="67">
        <f aca="true" t="shared" si="9" ref="U18:U81">P18+K18</f>
        <v>0</v>
      </c>
      <c r="V18" s="67">
        <f aca="true" t="shared" si="10" ref="V18:V81">Q18+L18</f>
        <v>375</v>
      </c>
      <c r="W18" s="93">
        <f>W19</f>
        <v>0</v>
      </c>
      <c r="X18" s="93">
        <f>X19</f>
        <v>375</v>
      </c>
      <c r="Y18" s="93">
        <f>Y19</f>
        <v>375</v>
      </c>
      <c r="Z18" s="93">
        <f aca="true" t="shared" si="11" ref="Y18:AA20">Z19</f>
        <v>0</v>
      </c>
      <c r="AA18" s="93">
        <f t="shared" si="11"/>
        <v>-375</v>
      </c>
      <c r="AB18" s="67">
        <f aca="true" t="shared" si="12" ref="AB18:AB81">W18+R18</f>
        <v>3033</v>
      </c>
      <c r="AC18" s="67">
        <f aca="true" t="shared" si="13" ref="AC18:AC81">X18+S18</f>
        <v>3033</v>
      </c>
      <c r="AD18" s="67">
        <f aca="true" t="shared" si="14" ref="AD18:AD81">Y18+T18</f>
        <v>3033</v>
      </c>
      <c r="AE18" s="67">
        <f aca="true" t="shared" si="15" ref="AE18:AE81">Z18+U18</f>
        <v>0</v>
      </c>
      <c r="AF18" s="67">
        <f aca="true" t="shared" si="16" ref="AF18:AF81">AA18+V18</f>
        <v>0</v>
      </c>
      <c r="AG18" s="93">
        <f>AG19</f>
        <v>-743</v>
      </c>
      <c r="AH18" s="93">
        <f>AH19</f>
        <v>-743</v>
      </c>
      <c r="AI18" s="93">
        <f>AI19</f>
        <v>-743</v>
      </c>
      <c r="AJ18" s="93">
        <f aca="true" t="shared" si="17" ref="AI18:AK20">AJ19</f>
        <v>0</v>
      </c>
      <c r="AK18" s="93">
        <f t="shared" si="17"/>
        <v>0</v>
      </c>
      <c r="AL18" s="67">
        <f aca="true" t="shared" si="18" ref="AL18:AL81">AG18+AB18</f>
        <v>2290</v>
      </c>
      <c r="AM18" s="67">
        <f aca="true" t="shared" si="19" ref="AM18:AM81">AH18+AC18</f>
        <v>2290</v>
      </c>
      <c r="AN18" s="67">
        <f aca="true" t="shared" si="20" ref="AN18:AN81">AI18+AD18</f>
        <v>2290</v>
      </c>
      <c r="AO18" s="67">
        <f aca="true" t="shared" si="21" ref="AO18:AO81">AJ18+AE18</f>
        <v>0</v>
      </c>
      <c r="AP18" s="67">
        <f aca="true" t="shared" si="22" ref="AP18:AP81">AK18+AF18</f>
        <v>0</v>
      </c>
    </row>
    <row r="19" spans="1:42" s="39" customFormat="1" ht="57">
      <c r="A19" s="40"/>
      <c r="B19" s="11" t="s">
        <v>170</v>
      </c>
      <c r="C19" s="11"/>
      <c r="D19" s="17" t="s">
        <v>137</v>
      </c>
      <c r="E19" s="17" t="s">
        <v>139</v>
      </c>
      <c r="F19" s="17" t="s">
        <v>163</v>
      </c>
      <c r="G19" s="17"/>
      <c r="H19" s="68">
        <f>H20</f>
        <v>3033</v>
      </c>
      <c r="I19" s="68">
        <f>I20</f>
        <v>2658</v>
      </c>
      <c r="J19" s="68">
        <f t="shared" si="4"/>
        <v>2658</v>
      </c>
      <c r="K19" s="68">
        <f t="shared" si="4"/>
        <v>0</v>
      </c>
      <c r="L19" s="68">
        <f t="shared" si="4"/>
        <v>375</v>
      </c>
      <c r="M19" s="94">
        <f>M20</f>
        <v>0</v>
      </c>
      <c r="N19" s="94">
        <f>N20</f>
        <v>0</v>
      </c>
      <c r="O19" s="94">
        <f t="shared" si="5"/>
        <v>0</v>
      </c>
      <c r="P19" s="94">
        <f t="shared" si="5"/>
        <v>0</v>
      </c>
      <c r="Q19" s="94">
        <f t="shared" si="5"/>
        <v>0</v>
      </c>
      <c r="R19" s="68">
        <f t="shared" si="6"/>
        <v>3033</v>
      </c>
      <c r="S19" s="68">
        <f t="shared" si="7"/>
        <v>2658</v>
      </c>
      <c r="T19" s="68">
        <f t="shared" si="8"/>
        <v>2658</v>
      </c>
      <c r="U19" s="68">
        <f t="shared" si="9"/>
        <v>0</v>
      </c>
      <c r="V19" s="68">
        <f t="shared" si="10"/>
        <v>375</v>
      </c>
      <c r="W19" s="94">
        <f>W20</f>
        <v>0</v>
      </c>
      <c r="X19" s="94">
        <f>X20</f>
        <v>375</v>
      </c>
      <c r="Y19" s="94">
        <f t="shared" si="11"/>
        <v>375</v>
      </c>
      <c r="Z19" s="94">
        <f t="shared" si="11"/>
        <v>0</v>
      </c>
      <c r="AA19" s="94">
        <f t="shared" si="11"/>
        <v>-375</v>
      </c>
      <c r="AB19" s="68">
        <f t="shared" si="12"/>
        <v>3033</v>
      </c>
      <c r="AC19" s="68">
        <f t="shared" si="13"/>
        <v>3033</v>
      </c>
      <c r="AD19" s="68">
        <f t="shared" si="14"/>
        <v>3033</v>
      </c>
      <c r="AE19" s="68">
        <f t="shared" si="15"/>
        <v>0</v>
      </c>
      <c r="AF19" s="68">
        <f t="shared" si="16"/>
        <v>0</v>
      </c>
      <c r="AG19" s="94">
        <f>AG20</f>
        <v>-743</v>
      </c>
      <c r="AH19" s="94">
        <f>AH20</f>
        <v>-743</v>
      </c>
      <c r="AI19" s="94">
        <f t="shared" si="17"/>
        <v>-743</v>
      </c>
      <c r="AJ19" s="94">
        <f t="shared" si="17"/>
        <v>0</v>
      </c>
      <c r="AK19" s="94">
        <f t="shared" si="17"/>
        <v>0</v>
      </c>
      <c r="AL19" s="68">
        <f t="shared" si="18"/>
        <v>2290</v>
      </c>
      <c r="AM19" s="68">
        <f t="shared" si="19"/>
        <v>2290</v>
      </c>
      <c r="AN19" s="68">
        <f t="shared" si="20"/>
        <v>2290</v>
      </c>
      <c r="AO19" s="68">
        <f t="shared" si="21"/>
        <v>0</v>
      </c>
      <c r="AP19" s="68">
        <f t="shared" si="22"/>
        <v>0</v>
      </c>
    </row>
    <row r="20" spans="1:42" s="39" customFormat="1" ht="14.25">
      <c r="A20" s="40"/>
      <c r="B20" s="11" t="s">
        <v>142</v>
      </c>
      <c r="C20" s="11"/>
      <c r="D20" s="17" t="s">
        <v>137</v>
      </c>
      <c r="E20" s="17" t="s">
        <v>139</v>
      </c>
      <c r="F20" s="17" t="s">
        <v>164</v>
      </c>
      <c r="G20" s="17"/>
      <c r="H20" s="68">
        <f>H21</f>
        <v>3033</v>
      </c>
      <c r="I20" s="68">
        <f>I21</f>
        <v>2658</v>
      </c>
      <c r="J20" s="68">
        <f t="shared" si="4"/>
        <v>2658</v>
      </c>
      <c r="K20" s="68">
        <f t="shared" si="4"/>
        <v>0</v>
      </c>
      <c r="L20" s="68">
        <f t="shared" si="4"/>
        <v>375</v>
      </c>
      <c r="M20" s="94">
        <f>M21</f>
        <v>0</v>
      </c>
      <c r="N20" s="94">
        <f>N21</f>
        <v>0</v>
      </c>
      <c r="O20" s="94">
        <f t="shared" si="5"/>
        <v>0</v>
      </c>
      <c r="P20" s="94">
        <f t="shared" si="5"/>
        <v>0</v>
      </c>
      <c r="Q20" s="94">
        <f t="shared" si="5"/>
        <v>0</v>
      </c>
      <c r="R20" s="68">
        <f t="shared" si="6"/>
        <v>3033</v>
      </c>
      <c r="S20" s="68">
        <f t="shared" si="7"/>
        <v>2658</v>
      </c>
      <c r="T20" s="68">
        <f t="shared" si="8"/>
        <v>2658</v>
      </c>
      <c r="U20" s="68">
        <f t="shared" si="9"/>
        <v>0</v>
      </c>
      <c r="V20" s="68">
        <f t="shared" si="10"/>
        <v>375</v>
      </c>
      <c r="W20" s="94">
        <f>W21</f>
        <v>0</v>
      </c>
      <c r="X20" s="94">
        <f>X21</f>
        <v>375</v>
      </c>
      <c r="Y20" s="94">
        <f t="shared" si="11"/>
        <v>375</v>
      </c>
      <c r="Z20" s="94">
        <f t="shared" si="11"/>
        <v>0</v>
      </c>
      <c r="AA20" s="94">
        <f t="shared" si="11"/>
        <v>-375</v>
      </c>
      <c r="AB20" s="68">
        <f t="shared" si="12"/>
        <v>3033</v>
      </c>
      <c r="AC20" s="68">
        <f t="shared" si="13"/>
        <v>3033</v>
      </c>
      <c r="AD20" s="68">
        <f t="shared" si="14"/>
        <v>3033</v>
      </c>
      <c r="AE20" s="68">
        <f t="shared" si="15"/>
        <v>0</v>
      </c>
      <c r="AF20" s="68">
        <f t="shared" si="16"/>
        <v>0</v>
      </c>
      <c r="AG20" s="94">
        <f>AG21</f>
        <v>-743</v>
      </c>
      <c r="AH20" s="94">
        <f>AH21</f>
        <v>-743</v>
      </c>
      <c r="AI20" s="94">
        <f t="shared" si="17"/>
        <v>-743</v>
      </c>
      <c r="AJ20" s="94">
        <f t="shared" si="17"/>
        <v>0</v>
      </c>
      <c r="AK20" s="94">
        <f t="shared" si="17"/>
        <v>0</v>
      </c>
      <c r="AL20" s="68">
        <f t="shared" si="18"/>
        <v>2290</v>
      </c>
      <c r="AM20" s="68">
        <f t="shared" si="19"/>
        <v>2290</v>
      </c>
      <c r="AN20" s="68">
        <f t="shared" si="20"/>
        <v>2290</v>
      </c>
      <c r="AO20" s="68">
        <f t="shared" si="21"/>
        <v>0</v>
      </c>
      <c r="AP20" s="68">
        <f t="shared" si="22"/>
        <v>0</v>
      </c>
    </row>
    <row r="21" spans="1:42" s="39" customFormat="1" ht="28.5">
      <c r="A21" s="40"/>
      <c r="B21" s="11" t="s">
        <v>165</v>
      </c>
      <c r="C21" s="11"/>
      <c r="D21" s="17" t="s">
        <v>137</v>
      </c>
      <c r="E21" s="17" t="s">
        <v>139</v>
      </c>
      <c r="F21" s="17" t="s">
        <v>164</v>
      </c>
      <c r="G21" s="17" t="s">
        <v>166</v>
      </c>
      <c r="H21" s="68">
        <f>I21+L21</f>
        <v>3033</v>
      </c>
      <c r="I21" s="68">
        <f>J21+K21</f>
        <v>2658</v>
      </c>
      <c r="J21" s="54">
        <v>2658</v>
      </c>
      <c r="K21" s="54"/>
      <c r="L21" s="54">
        <v>375</v>
      </c>
      <c r="M21" s="94">
        <f>N21+Q21</f>
        <v>0</v>
      </c>
      <c r="N21" s="94">
        <f>O21+P21</f>
        <v>0</v>
      </c>
      <c r="O21" s="95"/>
      <c r="P21" s="95"/>
      <c r="Q21" s="95"/>
      <c r="R21" s="68">
        <f t="shared" si="6"/>
        <v>3033</v>
      </c>
      <c r="S21" s="68">
        <f t="shared" si="7"/>
        <v>2658</v>
      </c>
      <c r="T21" s="54">
        <f t="shared" si="8"/>
        <v>2658</v>
      </c>
      <c r="U21" s="54">
        <f t="shared" si="9"/>
        <v>0</v>
      </c>
      <c r="V21" s="54">
        <f t="shared" si="10"/>
        <v>375</v>
      </c>
      <c r="W21" s="94">
        <f>X21+AA21</f>
        <v>0</v>
      </c>
      <c r="X21" s="94">
        <f>Y21+Z21</f>
        <v>375</v>
      </c>
      <c r="Y21" s="95">
        <v>375</v>
      </c>
      <c r="Z21" s="95"/>
      <c r="AA21" s="95">
        <v>-375</v>
      </c>
      <c r="AB21" s="68">
        <f t="shared" si="12"/>
        <v>3033</v>
      </c>
      <c r="AC21" s="68">
        <f t="shared" si="13"/>
        <v>3033</v>
      </c>
      <c r="AD21" s="54">
        <f t="shared" si="14"/>
        <v>3033</v>
      </c>
      <c r="AE21" s="54">
        <f t="shared" si="15"/>
        <v>0</v>
      </c>
      <c r="AF21" s="54">
        <f t="shared" si="16"/>
        <v>0</v>
      </c>
      <c r="AG21" s="94">
        <f>AH21+AK21</f>
        <v>-743</v>
      </c>
      <c r="AH21" s="94">
        <f>AI21+AJ21</f>
        <v>-743</v>
      </c>
      <c r="AI21" s="95">
        <f>-743</f>
        <v>-743</v>
      </c>
      <c r="AJ21" s="95"/>
      <c r="AK21" s="95"/>
      <c r="AL21" s="68">
        <f t="shared" si="18"/>
        <v>2290</v>
      </c>
      <c r="AM21" s="68">
        <f t="shared" si="19"/>
        <v>2290</v>
      </c>
      <c r="AN21" s="54">
        <f t="shared" si="20"/>
        <v>2290</v>
      </c>
      <c r="AO21" s="54">
        <f t="shared" si="21"/>
        <v>0</v>
      </c>
      <c r="AP21" s="54">
        <f t="shared" si="22"/>
        <v>0</v>
      </c>
    </row>
    <row r="22" spans="1:42" s="26" customFormat="1" ht="42.75">
      <c r="A22" s="25"/>
      <c r="B22" s="7" t="s">
        <v>169</v>
      </c>
      <c r="C22" s="8"/>
      <c r="D22" s="9" t="s">
        <v>137</v>
      </c>
      <c r="E22" s="9" t="s">
        <v>49</v>
      </c>
      <c r="F22" s="9"/>
      <c r="G22" s="9"/>
      <c r="H22" s="67">
        <f aca="true" t="shared" si="23" ref="H22:Q22">H23</f>
        <v>7602</v>
      </c>
      <c r="I22" s="67">
        <f t="shared" si="23"/>
        <v>6808</v>
      </c>
      <c r="J22" s="67">
        <f t="shared" si="23"/>
        <v>6808</v>
      </c>
      <c r="K22" s="67">
        <f t="shared" si="23"/>
        <v>0</v>
      </c>
      <c r="L22" s="67">
        <f t="shared" si="23"/>
        <v>794</v>
      </c>
      <c r="M22" s="93">
        <f t="shared" si="23"/>
        <v>0</v>
      </c>
      <c r="N22" s="93">
        <f t="shared" si="23"/>
        <v>0</v>
      </c>
      <c r="O22" s="93">
        <f t="shared" si="23"/>
        <v>0</v>
      </c>
      <c r="P22" s="93">
        <f t="shared" si="23"/>
        <v>0</v>
      </c>
      <c r="Q22" s="93">
        <f t="shared" si="23"/>
        <v>0</v>
      </c>
      <c r="R22" s="67">
        <f t="shared" si="6"/>
        <v>7602</v>
      </c>
      <c r="S22" s="67">
        <f t="shared" si="7"/>
        <v>6808</v>
      </c>
      <c r="T22" s="67">
        <f t="shared" si="8"/>
        <v>6808</v>
      </c>
      <c r="U22" s="67">
        <f t="shared" si="9"/>
        <v>0</v>
      </c>
      <c r="V22" s="67">
        <f t="shared" si="10"/>
        <v>794</v>
      </c>
      <c r="W22" s="93">
        <f>W23</f>
        <v>0</v>
      </c>
      <c r="X22" s="93">
        <f>X23</f>
        <v>794</v>
      </c>
      <c r="Y22" s="93">
        <f>Y23</f>
        <v>794</v>
      </c>
      <c r="Z22" s="93">
        <f>Z23</f>
        <v>0</v>
      </c>
      <c r="AA22" s="93">
        <f>AA23</f>
        <v>-794</v>
      </c>
      <c r="AB22" s="67">
        <f t="shared" si="12"/>
        <v>7602</v>
      </c>
      <c r="AC22" s="67">
        <f t="shared" si="13"/>
        <v>7602</v>
      </c>
      <c r="AD22" s="67">
        <f t="shared" si="14"/>
        <v>7602</v>
      </c>
      <c r="AE22" s="67">
        <f t="shared" si="15"/>
        <v>0</v>
      </c>
      <c r="AF22" s="67">
        <f t="shared" si="16"/>
        <v>0</v>
      </c>
      <c r="AG22" s="93">
        <f>AG23</f>
        <v>-1724</v>
      </c>
      <c r="AH22" s="93">
        <f>AH23</f>
        <v>-1724</v>
      </c>
      <c r="AI22" s="93">
        <f>AI23</f>
        <v>-1724</v>
      </c>
      <c r="AJ22" s="93">
        <f>AJ23</f>
        <v>0</v>
      </c>
      <c r="AK22" s="93">
        <f>AK23</f>
        <v>0</v>
      </c>
      <c r="AL22" s="67">
        <f t="shared" si="18"/>
        <v>5878</v>
      </c>
      <c r="AM22" s="67">
        <f t="shared" si="19"/>
        <v>5878</v>
      </c>
      <c r="AN22" s="67">
        <f t="shared" si="20"/>
        <v>5878</v>
      </c>
      <c r="AO22" s="67">
        <f t="shared" si="21"/>
        <v>0</v>
      </c>
      <c r="AP22" s="67">
        <f t="shared" si="22"/>
        <v>0</v>
      </c>
    </row>
    <row r="23" spans="1:42" s="39" customFormat="1" ht="42.75">
      <c r="A23" s="40"/>
      <c r="B23" s="11" t="s">
        <v>171</v>
      </c>
      <c r="C23" s="11"/>
      <c r="D23" s="17" t="s">
        <v>137</v>
      </c>
      <c r="E23" s="17" t="s">
        <v>49</v>
      </c>
      <c r="F23" s="17" t="s">
        <v>163</v>
      </c>
      <c r="G23" s="17"/>
      <c r="H23" s="68">
        <f aca="true" t="shared" si="24" ref="H23:Q23">H24+H28+H26</f>
        <v>7602</v>
      </c>
      <c r="I23" s="68">
        <f t="shared" si="24"/>
        <v>6808</v>
      </c>
      <c r="J23" s="68">
        <f t="shared" si="24"/>
        <v>6808</v>
      </c>
      <c r="K23" s="68">
        <f t="shared" si="24"/>
        <v>0</v>
      </c>
      <c r="L23" s="68">
        <f t="shared" si="24"/>
        <v>794</v>
      </c>
      <c r="M23" s="94">
        <f t="shared" si="24"/>
        <v>0</v>
      </c>
      <c r="N23" s="94">
        <f t="shared" si="24"/>
        <v>0</v>
      </c>
      <c r="O23" s="94">
        <f t="shared" si="24"/>
        <v>0</v>
      </c>
      <c r="P23" s="94">
        <f t="shared" si="24"/>
        <v>0</v>
      </c>
      <c r="Q23" s="94">
        <f t="shared" si="24"/>
        <v>0</v>
      </c>
      <c r="R23" s="68">
        <f t="shared" si="6"/>
        <v>7602</v>
      </c>
      <c r="S23" s="68">
        <f t="shared" si="7"/>
        <v>6808</v>
      </c>
      <c r="T23" s="68">
        <f t="shared" si="8"/>
        <v>6808</v>
      </c>
      <c r="U23" s="68">
        <f t="shared" si="9"/>
        <v>0</v>
      </c>
      <c r="V23" s="68">
        <f t="shared" si="10"/>
        <v>794</v>
      </c>
      <c r="W23" s="94">
        <f>W24+W28+W26</f>
        <v>0</v>
      </c>
      <c r="X23" s="94">
        <f>X24+X28+X26</f>
        <v>794</v>
      </c>
      <c r="Y23" s="94">
        <f>Y24+Y28+Y26</f>
        <v>794</v>
      </c>
      <c r="Z23" s="94">
        <f>Z24+Z28+Z26</f>
        <v>0</v>
      </c>
      <c r="AA23" s="94">
        <f>AA24+AA28+AA26</f>
        <v>-794</v>
      </c>
      <c r="AB23" s="68">
        <f t="shared" si="12"/>
        <v>7602</v>
      </c>
      <c r="AC23" s="68">
        <f t="shared" si="13"/>
        <v>7602</v>
      </c>
      <c r="AD23" s="68">
        <f t="shared" si="14"/>
        <v>7602</v>
      </c>
      <c r="AE23" s="68">
        <f t="shared" si="15"/>
        <v>0</v>
      </c>
      <c r="AF23" s="68">
        <f t="shared" si="16"/>
        <v>0</v>
      </c>
      <c r="AG23" s="94">
        <f>AG24+AG28+AG26</f>
        <v>-1724</v>
      </c>
      <c r="AH23" s="94">
        <f>AH24+AH28+AH26</f>
        <v>-1724</v>
      </c>
      <c r="AI23" s="94">
        <f>AI24+AI28+AI26</f>
        <v>-1724</v>
      </c>
      <c r="AJ23" s="94">
        <f>AJ24+AJ28+AJ26</f>
        <v>0</v>
      </c>
      <c r="AK23" s="94">
        <f>AK24+AK28+AK26</f>
        <v>0</v>
      </c>
      <c r="AL23" s="68">
        <f t="shared" si="18"/>
        <v>5878</v>
      </c>
      <c r="AM23" s="68">
        <f t="shared" si="19"/>
        <v>5878</v>
      </c>
      <c r="AN23" s="68">
        <f t="shared" si="20"/>
        <v>5878</v>
      </c>
      <c r="AO23" s="68">
        <f t="shared" si="21"/>
        <v>0</v>
      </c>
      <c r="AP23" s="68">
        <f t="shared" si="22"/>
        <v>0</v>
      </c>
    </row>
    <row r="24" spans="1:42" s="39" customFormat="1" ht="14.25">
      <c r="A24" s="40"/>
      <c r="B24" s="11" t="s">
        <v>145</v>
      </c>
      <c r="C24" s="11"/>
      <c r="D24" s="17" t="s">
        <v>137</v>
      </c>
      <c r="E24" s="17" t="s">
        <v>49</v>
      </c>
      <c r="F24" s="17" t="s">
        <v>167</v>
      </c>
      <c r="G24" s="17"/>
      <c r="H24" s="68">
        <f aca="true" t="shared" si="25" ref="H24:H29">I24+L24</f>
        <v>4810</v>
      </c>
      <c r="I24" s="68">
        <f aca="true" t="shared" si="26" ref="I24:I29">J24+K24</f>
        <v>4361</v>
      </c>
      <c r="J24" s="68">
        <f>J25</f>
        <v>4361</v>
      </c>
      <c r="K24" s="68">
        <f>K25</f>
        <v>0</v>
      </c>
      <c r="L24" s="68">
        <f>L25</f>
        <v>449</v>
      </c>
      <c r="M24" s="94">
        <f aca="true" t="shared" si="27" ref="M24:M29">N24+Q24</f>
        <v>0</v>
      </c>
      <c r="N24" s="94">
        <f aca="true" t="shared" si="28" ref="N24:N29">O24+P24</f>
        <v>0</v>
      </c>
      <c r="O24" s="94">
        <f>O25</f>
        <v>0</v>
      </c>
      <c r="P24" s="94">
        <f>P25</f>
        <v>0</v>
      </c>
      <c r="Q24" s="94">
        <f>Q25</f>
        <v>0</v>
      </c>
      <c r="R24" s="68">
        <f t="shared" si="6"/>
        <v>4810</v>
      </c>
      <c r="S24" s="68">
        <f t="shared" si="7"/>
        <v>4361</v>
      </c>
      <c r="T24" s="68">
        <f t="shared" si="8"/>
        <v>4361</v>
      </c>
      <c r="U24" s="68">
        <f t="shared" si="9"/>
        <v>0</v>
      </c>
      <c r="V24" s="68">
        <f t="shared" si="10"/>
        <v>449</v>
      </c>
      <c r="W24" s="94">
        <f aca="true" t="shared" si="29" ref="W24:W29">X24+AA24</f>
        <v>0</v>
      </c>
      <c r="X24" s="94">
        <f aca="true" t="shared" si="30" ref="X24:X29">Y24+Z24</f>
        <v>449</v>
      </c>
      <c r="Y24" s="94">
        <f>Y25</f>
        <v>449</v>
      </c>
      <c r="Z24" s="94">
        <f>Z25</f>
        <v>0</v>
      </c>
      <c r="AA24" s="94">
        <f>AA25</f>
        <v>-449</v>
      </c>
      <c r="AB24" s="68">
        <f t="shared" si="12"/>
        <v>4810</v>
      </c>
      <c r="AC24" s="68">
        <f t="shared" si="13"/>
        <v>4810</v>
      </c>
      <c r="AD24" s="68">
        <f t="shared" si="14"/>
        <v>4810</v>
      </c>
      <c r="AE24" s="68">
        <f t="shared" si="15"/>
        <v>0</v>
      </c>
      <c r="AF24" s="68">
        <f t="shared" si="16"/>
        <v>0</v>
      </c>
      <c r="AG24" s="94">
        <f aca="true" t="shared" si="31" ref="AG24:AG29">AH24+AK24</f>
        <v>-1011</v>
      </c>
      <c r="AH24" s="94">
        <f aca="true" t="shared" si="32" ref="AH24:AH29">AI24+AJ24</f>
        <v>-1011</v>
      </c>
      <c r="AI24" s="94">
        <f>AI25</f>
        <v>-1011</v>
      </c>
      <c r="AJ24" s="94">
        <f>AJ25</f>
        <v>0</v>
      </c>
      <c r="AK24" s="94">
        <f>AK25</f>
        <v>0</v>
      </c>
      <c r="AL24" s="68">
        <f t="shared" si="18"/>
        <v>3799</v>
      </c>
      <c r="AM24" s="68">
        <f t="shared" si="19"/>
        <v>3799</v>
      </c>
      <c r="AN24" s="68">
        <f t="shared" si="20"/>
        <v>3799</v>
      </c>
      <c r="AO24" s="68">
        <f t="shared" si="21"/>
        <v>0</v>
      </c>
      <c r="AP24" s="68">
        <f t="shared" si="22"/>
        <v>0</v>
      </c>
    </row>
    <row r="25" spans="1:42" s="39" customFormat="1" ht="28.5">
      <c r="A25" s="40"/>
      <c r="B25" s="11" t="s">
        <v>165</v>
      </c>
      <c r="C25" s="11"/>
      <c r="D25" s="17" t="s">
        <v>137</v>
      </c>
      <c r="E25" s="17" t="s">
        <v>49</v>
      </c>
      <c r="F25" s="17" t="s">
        <v>167</v>
      </c>
      <c r="G25" s="17" t="s">
        <v>166</v>
      </c>
      <c r="H25" s="68">
        <f t="shared" si="25"/>
        <v>4810</v>
      </c>
      <c r="I25" s="68">
        <f t="shared" si="26"/>
        <v>4361</v>
      </c>
      <c r="J25" s="54">
        <f>4338+23</f>
        <v>4361</v>
      </c>
      <c r="K25" s="54"/>
      <c r="L25" s="54">
        <v>449</v>
      </c>
      <c r="M25" s="94">
        <f t="shared" si="27"/>
        <v>0</v>
      </c>
      <c r="N25" s="94">
        <f t="shared" si="28"/>
        <v>0</v>
      </c>
      <c r="O25" s="95"/>
      <c r="P25" s="95"/>
      <c r="Q25" s="95"/>
      <c r="R25" s="68">
        <f t="shared" si="6"/>
        <v>4810</v>
      </c>
      <c r="S25" s="68">
        <f t="shared" si="7"/>
        <v>4361</v>
      </c>
      <c r="T25" s="54">
        <f t="shared" si="8"/>
        <v>4361</v>
      </c>
      <c r="U25" s="54">
        <f t="shared" si="9"/>
        <v>0</v>
      </c>
      <c r="V25" s="54">
        <f t="shared" si="10"/>
        <v>449</v>
      </c>
      <c r="W25" s="94">
        <f t="shared" si="29"/>
        <v>0</v>
      </c>
      <c r="X25" s="94">
        <f t="shared" si="30"/>
        <v>449</v>
      </c>
      <c r="Y25" s="95">
        <v>449</v>
      </c>
      <c r="Z25" s="95"/>
      <c r="AA25" s="95">
        <v>-449</v>
      </c>
      <c r="AB25" s="68">
        <f t="shared" si="12"/>
        <v>4810</v>
      </c>
      <c r="AC25" s="68">
        <f t="shared" si="13"/>
        <v>4810</v>
      </c>
      <c r="AD25" s="54">
        <f t="shared" si="14"/>
        <v>4810</v>
      </c>
      <c r="AE25" s="54">
        <f t="shared" si="15"/>
        <v>0</v>
      </c>
      <c r="AF25" s="54">
        <f t="shared" si="16"/>
        <v>0</v>
      </c>
      <c r="AG25" s="94">
        <f t="shared" si="31"/>
        <v>-1011</v>
      </c>
      <c r="AH25" s="94">
        <f t="shared" si="32"/>
        <v>-1011</v>
      </c>
      <c r="AI25" s="95">
        <f>-95-916</f>
        <v>-1011</v>
      </c>
      <c r="AJ25" s="95"/>
      <c r="AK25" s="95"/>
      <c r="AL25" s="68">
        <f t="shared" si="18"/>
        <v>3799</v>
      </c>
      <c r="AM25" s="68">
        <f t="shared" si="19"/>
        <v>3799</v>
      </c>
      <c r="AN25" s="54">
        <f t="shared" si="20"/>
        <v>3799</v>
      </c>
      <c r="AO25" s="54">
        <f t="shared" si="21"/>
        <v>0</v>
      </c>
      <c r="AP25" s="54">
        <f t="shared" si="22"/>
        <v>0</v>
      </c>
    </row>
    <row r="26" spans="1:42" s="39" customFormat="1" ht="28.5">
      <c r="A26" s="40"/>
      <c r="B26" s="11" t="s">
        <v>306</v>
      </c>
      <c r="C26" s="11"/>
      <c r="D26" s="17" t="s">
        <v>137</v>
      </c>
      <c r="E26" s="17" t="s">
        <v>49</v>
      </c>
      <c r="F26" s="17" t="s">
        <v>307</v>
      </c>
      <c r="G26" s="17"/>
      <c r="H26" s="68">
        <f t="shared" si="25"/>
        <v>2792</v>
      </c>
      <c r="I26" s="68">
        <f t="shared" si="26"/>
        <v>2447</v>
      </c>
      <c r="J26" s="54">
        <f>J27</f>
        <v>2447</v>
      </c>
      <c r="K26" s="54">
        <f>K27</f>
        <v>0</v>
      </c>
      <c r="L26" s="54">
        <f>L27</f>
        <v>345</v>
      </c>
      <c r="M26" s="94">
        <f t="shared" si="27"/>
        <v>0</v>
      </c>
      <c r="N26" s="94">
        <f t="shared" si="28"/>
        <v>0</v>
      </c>
      <c r="O26" s="95">
        <f>O27</f>
        <v>0</v>
      </c>
      <c r="P26" s="95">
        <f>P27</f>
        <v>0</v>
      </c>
      <c r="Q26" s="95">
        <f>Q27</f>
        <v>0</v>
      </c>
      <c r="R26" s="68">
        <f t="shared" si="6"/>
        <v>2792</v>
      </c>
      <c r="S26" s="68">
        <f t="shared" si="7"/>
        <v>2447</v>
      </c>
      <c r="T26" s="54">
        <f t="shared" si="8"/>
        <v>2447</v>
      </c>
      <c r="U26" s="54">
        <f t="shared" si="9"/>
        <v>0</v>
      </c>
      <c r="V26" s="54">
        <f t="shared" si="10"/>
        <v>345</v>
      </c>
      <c r="W26" s="94">
        <f t="shared" si="29"/>
        <v>0</v>
      </c>
      <c r="X26" s="94">
        <f t="shared" si="30"/>
        <v>345</v>
      </c>
      <c r="Y26" s="95">
        <f>Y27</f>
        <v>345</v>
      </c>
      <c r="Z26" s="95">
        <f>Z27</f>
        <v>0</v>
      </c>
      <c r="AA26" s="95">
        <f>AA27</f>
        <v>-345</v>
      </c>
      <c r="AB26" s="68">
        <f t="shared" si="12"/>
        <v>2792</v>
      </c>
      <c r="AC26" s="68">
        <f t="shared" si="13"/>
        <v>2792</v>
      </c>
      <c r="AD26" s="54">
        <f t="shared" si="14"/>
        <v>2792</v>
      </c>
      <c r="AE26" s="54">
        <f t="shared" si="15"/>
        <v>0</v>
      </c>
      <c r="AF26" s="54">
        <f t="shared" si="16"/>
        <v>0</v>
      </c>
      <c r="AG26" s="94">
        <f t="shared" si="31"/>
        <v>-713</v>
      </c>
      <c r="AH26" s="94">
        <f t="shared" si="32"/>
        <v>-713</v>
      </c>
      <c r="AI26" s="95">
        <f>AI27</f>
        <v>-713</v>
      </c>
      <c r="AJ26" s="95">
        <f>AJ27</f>
        <v>0</v>
      </c>
      <c r="AK26" s="95">
        <f>AK27</f>
        <v>0</v>
      </c>
      <c r="AL26" s="68">
        <f t="shared" si="18"/>
        <v>2079</v>
      </c>
      <c r="AM26" s="68">
        <f t="shared" si="19"/>
        <v>2079</v>
      </c>
      <c r="AN26" s="54">
        <f t="shared" si="20"/>
        <v>2079</v>
      </c>
      <c r="AO26" s="54">
        <f t="shared" si="21"/>
        <v>0</v>
      </c>
      <c r="AP26" s="54">
        <f t="shared" si="22"/>
        <v>0</v>
      </c>
    </row>
    <row r="27" spans="1:42" s="39" customFormat="1" ht="28.5">
      <c r="A27" s="40"/>
      <c r="B27" s="11" t="s">
        <v>165</v>
      </c>
      <c r="C27" s="11"/>
      <c r="D27" s="17" t="s">
        <v>137</v>
      </c>
      <c r="E27" s="17" t="s">
        <v>49</v>
      </c>
      <c r="F27" s="17" t="s">
        <v>307</v>
      </c>
      <c r="G27" s="17" t="s">
        <v>166</v>
      </c>
      <c r="H27" s="68">
        <f t="shared" si="25"/>
        <v>2792</v>
      </c>
      <c r="I27" s="68">
        <f t="shared" si="26"/>
        <v>2447</v>
      </c>
      <c r="J27" s="54">
        <v>2447</v>
      </c>
      <c r="K27" s="54"/>
      <c r="L27" s="54">
        <v>345</v>
      </c>
      <c r="M27" s="94">
        <f t="shared" si="27"/>
        <v>0</v>
      </c>
      <c r="N27" s="94">
        <f t="shared" si="28"/>
        <v>0</v>
      </c>
      <c r="O27" s="95"/>
      <c r="P27" s="95"/>
      <c r="Q27" s="95"/>
      <c r="R27" s="68">
        <f t="shared" si="6"/>
        <v>2792</v>
      </c>
      <c r="S27" s="68">
        <f t="shared" si="7"/>
        <v>2447</v>
      </c>
      <c r="T27" s="54">
        <f t="shared" si="8"/>
        <v>2447</v>
      </c>
      <c r="U27" s="54">
        <f t="shared" si="9"/>
        <v>0</v>
      </c>
      <c r="V27" s="54">
        <f t="shared" si="10"/>
        <v>345</v>
      </c>
      <c r="W27" s="94">
        <f t="shared" si="29"/>
        <v>0</v>
      </c>
      <c r="X27" s="94">
        <f t="shared" si="30"/>
        <v>345</v>
      </c>
      <c r="Y27" s="95">
        <v>345</v>
      </c>
      <c r="Z27" s="95"/>
      <c r="AA27" s="95">
        <v>-345</v>
      </c>
      <c r="AB27" s="68">
        <f t="shared" si="12"/>
        <v>2792</v>
      </c>
      <c r="AC27" s="68">
        <f t="shared" si="13"/>
        <v>2792</v>
      </c>
      <c r="AD27" s="54">
        <f t="shared" si="14"/>
        <v>2792</v>
      </c>
      <c r="AE27" s="54">
        <f t="shared" si="15"/>
        <v>0</v>
      </c>
      <c r="AF27" s="54">
        <f t="shared" si="16"/>
        <v>0</v>
      </c>
      <c r="AG27" s="94">
        <f t="shared" si="31"/>
        <v>-713</v>
      </c>
      <c r="AH27" s="94">
        <f t="shared" si="32"/>
        <v>-713</v>
      </c>
      <c r="AI27" s="95">
        <f>-713</f>
        <v>-713</v>
      </c>
      <c r="AJ27" s="95"/>
      <c r="AK27" s="95"/>
      <c r="AL27" s="68">
        <f t="shared" si="18"/>
        <v>2079</v>
      </c>
      <c r="AM27" s="68">
        <f t="shared" si="19"/>
        <v>2079</v>
      </c>
      <c r="AN27" s="54">
        <f t="shared" si="20"/>
        <v>2079</v>
      </c>
      <c r="AO27" s="54">
        <f t="shared" si="21"/>
        <v>0</v>
      </c>
      <c r="AP27" s="54">
        <f t="shared" si="22"/>
        <v>0</v>
      </c>
    </row>
    <row r="28" spans="1:42" s="39" customFormat="1" ht="28.5" customHeight="1" hidden="1">
      <c r="A28" s="40"/>
      <c r="B28" s="11" t="s">
        <v>7</v>
      </c>
      <c r="C28" s="11"/>
      <c r="D28" s="17" t="s">
        <v>137</v>
      </c>
      <c r="E28" s="17" t="s">
        <v>49</v>
      </c>
      <c r="F28" s="17" t="s">
        <v>168</v>
      </c>
      <c r="G28" s="17"/>
      <c r="H28" s="68">
        <f t="shared" si="25"/>
        <v>0</v>
      </c>
      <c r="I28" s="68">
        <f t="shared" si="26"/>
        <v>0</v>
      </c>
      <c r="J28" s="54">
        <f>J29</f>
        <v>0</v>
      </c>
      <c r="K28" s="54">
        <f>K29</f>
        <v>0</v>
      </c>
      <c r="L28" s="54">
        <f>L29</f>
        <v>0</v>
      </c>
      <c r="M28" s="94">
        <f t="shared" si="27"/>
        <v>0</v>
      </c>
      <c r="N28" s="94">
        <f t="shared" si="28"/>
        <v>0</v>
      </c>
      <c r="O28" s="95">
        <f>O29</f>
        <v>0</v>
      </c>
      <c r="P28" s="95">
        <f>P29</f>
        <v>0</v>
      </c>
      <c r="Q28" s="95">
        <f>Q29</f>
        <v>0</v>
      </c>
      <c r="R28" s="68">
        <f t="shared" si="6"/>
        <v>0</v>
      </c>
      <c r="S28" s="68">
        <f t="shared" si="7"/>
        <v>0</v>
      </c>
      <c r="T28" s="54">
        <f t="shared" si="8"/>
        <v>0</v>
      </c>
      <c r="U28" s="54">
        <f t="shared" si="9"/>
        <v>0</v>
      </c>
      <c r="V28" s="54">
        <f t="shared" si="10"/>
        <v>0</v>
      </c>
      <c r="W28" s="94">
        <f t="shared" si="29"/>
        <v>0</v>
      </c>
      <c r="X28" s="94">
        <f t="shared" si="30"/>
        <v>0</v>
      </c>
      <c r="Y28" s="95">
        <f>Y29</f>
        <v>0</v>
      </c>
      <c r="Z28" s="95">
        <f>Z29</f>
        <v>0</v>
      </c>
      <c r="AA28" s="95">
        <f>AA29</f>
        <v>0</v>
      </c>
      <c r="AB28" s="68">
        <f t="shared" si="12"/>
        <v>0</v>
      </c>
      <c r="AC28" s="68">
        <f t="shared" si="13"/>
        <v>0</v>
      </c>
      <c r="AD28" s="54">
        <f t="shared" si="14"/>
        <v>0</v>
      </c>
      <c r="AE28" s="54">
        <f t="shared" si="15"/>
        <v>0</v>
      </c>
      <c r="AF28" s="54">
        <f t="shared" si="16"/>
        <v>0</v>
      </c>
      <c r="AG28" s="94">
        <f t="shared" si="31"/>
        <v>0</v>
      </c>
      <c r="AH28" s="94">
        <f t="shared" si="32"/>
        <v>0</v>
      </c>
      <c r="AI28" s="95">
        <f>AI29</f>
        <v>0</v>
      </c>
      <c r="AJ28" s="95">
        <f>AJ29</f>
        <v>0</v>
      </c>
      <c r="AK28" s="95">
        <f>AK29</f>
        <v>0</v>
      </c>
      <c r="AL28" s="68">
        <f t="shared" si="18"/>
        <v>0</v>
      </c>
      <c r="AM28" s="68">
        <f t="shared" si="19"/>
        <v>0</v>
      </c>
      <c r="AN28" s="54">
        <f t="shared" si="20"/>
        <v>0</v>
      </c>
      <c r="AO28" s="54">
        <f t="shared" si="21"/>
        <v>0</v>
      </c>
      <c r="AP28" s="54">
        <f t="shared" si="22"/>
        <v>0</v>
      </c>
    </row>
    <row r="29" spans="1:42" s="39" customFormat="1" ht="28.5" customHeight="1" hidden="1">
      <c r="A29" s="40"/>
      <c r="B29" s="11" t="s">
        <v>165</v>
      </c>
      <c r="C29" s="11"/>
      <c r="D29" s="17" t="s">
        <v>137</v>
      </c>
      <c r="E29" s="17" t="s">
        <v>49</v>
      </c>
      <c r="F29" s="17" t="s">
        <v>168</v>
      </c>
      <c r="G29" s="17" t="s">
        <v>166</v>
      </c>
      <c r="H29" s="68">
        <f t="shared" si="25"/>
        <v>0</v>
      </c>
      <c r="I29" s="68">
        <f t="shared" si="26"/>
        <v>0</v>
      </c>
      <c r="J29" s="54"/>
      <c r="K29" s="54"/>
      <c r="L29" s="54"/>
      <c r="M29" s="94">
        <f t="shared" si="27"/>
        <v>0</v>
      </c>
      <c r="N29" s="94">
        <f t="shared" si="28"/>
        <v>0</v>
      </c>
      <c r="O29" s="95"/>
      <c r="P29" s="95"/>
      <c r="Q29" s="95"/>
      <c r="R29" s="68">
        <f t="shared" si="6"/>
        <v>0</v>
      </c>
      <c r="S29" s="68">
        <f t="shared" si="7"/>
        <v>0</v>
      </c>
      <c r="T29" s="54">
        <f t="shared" si="8"/>
        <v>0</v>
      </c>
      <c r="U29" s="54">
        <f t="shared" si="9"/>
        <v>0</v>
      </c>
      <c r="V29" s="54">
        <f t="shared" si="10"/>
        <v>0</v>
      </c>
      <c r="W29" s="94">
        <f t="shared" si="29"/>
        <v>0</v>
      </c>
      <c r="X29" s="94">
        <f t="shared" si="30"/>
        <v>0</v>
      </c>
      <c r="Y29" s="95"/>
      <c r="Z29" s="95"/>
      <c r="AA29" s="95"/>
      <c r="AB29" s="68">
        <f t="shared" si="12"/>
        <v>0</v>
      </c>
      <c r="AC29" s="68">
        <f t="shared" si="13"/>
        <v>0</v>
      </c>
      <c r="AD29" s="54">
        <f t="shared" si="14"/>
        <v>0</v>
      </c>
      <c r="AE29" s="54">
        <f t="shared" si="15"/>
        <v>0</v>
      </c>
      <c r="AF29" s="54">
        <f t="shared" si="16"/>
        <v>0</v>
      </c>
      <c r="AG29" s="94">
        <f t="shared" si="31"/>
        <v>0</v>
      </c>
      <c r="AH29" s="94">
        <f t="shared" si="32"/>
        <v>0</v>
      </c>
      <c r="AI29" s="95"/>
      <c r="AJ29" s="95"/>
      <c r="AK29" s="95"/>
      <c r="AL29" s="68">
        <f t="shared" si="18"/>
        <v>0</v>
      </c>
      <c r="AM29" s="68">
        <f t="shared" si="19"/>
        <v>0</v>
      </c>
      <c r="AN29" s="54">
        <f t="shared" si="20"/>
        <v>0</v>
      </c>
      <c r="AO29" s="54">
        <f t="shared" si="21"/>
        <v>0</v>
      </c>
      <c r="AP29" s="54">
        <f t="shared" si="22"/>
        <v>0</v>
      </c>
    </row>
    <row r="30" spans="1:42" s="26" customFormat="1" ht="28.5">
      <c r="A30" s="25"/>
      <c r="B30" s="7" t="s">
        <v>143</v>
      </c>
      <c r="C30" s="8"/>
      <c r="D30" s="9" t="s">
        <v>137</v>
      </c>
      <c r="E30" s="9" t="s">
        <v>144</v>
      </c>
      <c r="F30" s="9"/>
      <c r="G30" s="9"/>
      <c r="H30" s="67">
        <f>H31</f>
        <v>52959</v>
      </c>
      <c r="I30" s="67">
        <f>I31</f>
        <v>48420</v>
      </c>
      <c r="J30" s="67">
        <f aca="true" t="shared" si="33" ref="H30:L32">J31</f>
        <v>48420</v>
      </c>
      <c r="K30" s="67">
        <f t="shared" si="33"/>
        <v>0</v>
      </c>
      <c r="L30" s="67">
        <f t="shared" si="33"/>
        <v>4539</v>
      </c>
      <c r="M30" s="93">
        <f>M31</f>
        <v>0</v>
      </c>
      <c r="N30" s="93">
        <f>N31</f>
        <v>0</v>
      </c>
      <c r="O30" s="93">
        <f aca="true" t="shared" si="34" ref="M30:Q32">O31</f>
        <v>0</v>
      </c>
      <c r="P30" s="93">
        <f t="shared" si="34"/>
        <v>0</v>
      </c>
      <c r="Q30" s="93">
        <f t="shared" si="34"/>
        <v>0</v>
      </c>
      <c r="R30" s="67">
        <f t="shared" si="6"/>
        <v>52959</v>
      </c>
      <c r="S30" s="67">
        <f t="shared" si="7"/>
        <v>48420</v>
      </c>
      <c r="T30" s="67">
        <f t="shared" si="8"/>
        <v>48420</v>
      </c>
      <c r="U30" s="67">
        <f t="shared" si="9"/>
        <v>0</v>
      </c>
      <c r="V30" s="67">
        <f t="shared" si="10"/>
        <v>4539</v>
      </c>
      <c r="W30" s="93">
        <f>W31</f>
        <v>0</v>
      </c>
      <c r="X30" s="93">
        <f>X31</f>
        <v>4539</v>
      </c>
      <c r="Y30" s="93">
        <f aca="true" t="shared" si="35" ref="W30:AA32">Y31</f>
        <v>4539</v>
      </c>
      <c r="Z30" s="93">
        <f t="shared" si="35"/>
        <v>0</v>
      </c>
      <c r="AA30" s="93">
        <f t="shared" si="35"/>
        <v>-4539</v>
      </c>
      <c r="AB30" s="67">
        <f t="shared" si="12"/>
        <v>52959</v>
      </c>
      <c r="AC30" s="67">
        <f t="shared" si="13"/>
        <v>52959</v>
      </c>
      <c r="AD30" s="67">
        <f t="shared" si="14"/>
        <v>52959</v>
      </c>
      <c r="AE30" s="67">
        <f t="shared" si="15"/>
        <v>0</v>
      </c>
      <c r="AF30" s="67">
        <f t="shared" si="16"/>
        <v>0</v>
      </c>
      <c r="AG30" s="93">
        <f>AG31</f>
        <v>-11991</v>
      </c>
      <c r="AH30" s="93">
        <f>AH31</f>
        <v>-11991</v>
      </c>
      <c r="AI30" s="93">
        <f aca="true" t="shared" si="36" ref="AG30:AK32">AI31</f>
        <v>-11991</v>
      </c>
      <c r="AJ30" s="93">
        <f t="shared" si="36"/>
        <v>0</v>
      </c>
      <c r="AK30" s="93">
        <f t="shared" si="36"/>
        <v>0</v>
      </c>
      <c r="AL30" s="67">
        <f t="shared" si="18"/>
        <v>40968</v>
      </c>
      <c r="AM30" s="67">
        <f t="shared" si="19"/>
        <v>40968</v>
      </c>
      <c r="AN30" s="67">
        <f t="shared" si="20"/>
        <v>40968</v>
      </c>
      <c r="AO30" s="67">
        <f t="shared" si="21"/>
        <v>0</v>
      </c>
      <c r="AP30" s="67">
        <f t="shared" si="22"/>
        <v>0</v>
      </c>
    </row>
    <row r="31" spans="1:42" s="39" customFormat="1" ht="42.75">
      <c r="A31" s="40"/>
      <c r="B31" s="11" t="s">
        <v>172</v>
      </c>
      <c r="C31" s="11"/>
      <c r="D31" s="17" t="s">
        <v>137</v>
      </c>
      <c r="E31" s="17" t="s">
        <v>144</v>
      </c>
      <c r="F31" s="17" t="s">
        <v>163</v>
      </c>
      <c r="G31" s="17"/>
      <c r="H31" s="68">
        <f t="shared" si="33"/>
        <v>52959</v>
      </c>
      <c r="I31" s="68">
        <f t="shared" si="33"/>
        <v>48420</v>
      </c>
      <c r="J31" s="68">
        <f t="shared" si="33"/>
        <v>48420</v>
      </c>
      <c r="K31" s="68">
        <f t="shared" si="33"/>
        <v>0</v>
      </c>
      <c r="L31" s="68">
        <f t="shared" si="33"/>
        <v>4539</v>
      </c>
      <c r="M31" s="94">
        <f t="shared" si="34"/>
        <v>0</v>
      </c>
      <c r="N31" s="94">
        <f t="shared" si="34"/>
        <v>0</v>
      </c>
      <c r="O31" s="94">
        <f t="shared" si="34"/>
        <v>0</v>
      </c>
      <c r="P31" s="94">
        <f t="shared" si="34"/>
        <v>0</v>
      </c>
      <c r="Q31" s="94">
        <f t="shared" si="34"/>
        <v>0</v>
      </c>
      <c r="R31" s="68">
        <f t="shared" si="6"/>
        <v>52959</v>
      </c>
      <c r="S31" s="68">
        <f t="shared" si="7"/>
        <v>48420</v>
      </c>
      <c r="T31" s="68">
        <f t="shared" si="8"/>
        <v>48420</v>
      </c>
      <c r="U31" s="68">
        <f t="shared" si="9"/>
        <v>0</v>
      </c>
      <c r="V31" s="68">
        <f t="shared" si="10"/>
        <v>4539</v>
      </c>
      <c r="W31" s="94">
        <f t="shared" si="35"/>
        <v>0</v>
      </c>
      <c r="X31" s="94">
        <f t="shared" si="35"/>
        <v>4539</v>
      </c>
      <c r="Y31" s="94">
        <f t="shared" si="35"/>
        <v>4539</v>
      </c>
      <c r="Z31" s="94">
        <f t="shared" si="35"/>
        <v>0</v>
      </c>
      <c r="AA31" s="94">
        <f t="shared" si="35"/>
        <v>-4539</v>
      </c>
      <c r="AB31" s="68">
        <f t="shared" si="12"/>
        <v>52959</v>
      </c>
      <c r="AC31" s="68">
        <f t="shared" si="13"/>
        <v>52959</v>
      </c>
      <c r="AD31" s="68">
        <f t="shared" si="14"/>
        <v>52959</v>
      </c>
      <c r="AE31" s="68">
        <f t="shared" si="15"/>
        <v>0</v>
      </c>
      <c r="AF31" s="68">
        <f t="shared" si="16"/>
        <v>0</v>
      </c>
      <c r="AG31" s="94">
        <f t="shared" si="36"/>
        <v>-11991</v>
      </c>
      <c r="AH31" s="94">
        <f t="shared" si="36"/>
        <v>-11991</v>
      </c>
      <c r="AI31" s="94">
        <f t="shared" si="36"/>
        <v>-11991</v>
      </c>
      <c r="AJ31" s="94">
        <f t="shared" si="36"/>
        <v>0</v>
      </c>
      <c r="AK31" s="94">
        <f t="shared" si="36"/>
        <v>0</v>
      </c>
      <c r="AL31" s="68">
        <f t="shared" si="18"/>
        <v>40968</v>
      </c>
      <c r="AM31" s="68">
        <f t="shared" si="19"/>
        <v>40968</v>
      </c>
      <c r="AN31" s="68">
        <f t="shared" si="20"/>
        <v>40968</v>
      </c>
      <c r="AO31" s="68">
        <f t="shared" si="21"/>
        <v>0</v>
      </c>
      <c r="AP31" s="68">
        <f t="shared" si="22"/>
        <v>0</v>
      </c>
    </row>
    <row r="32" spans="1:42" s="39" customFormat="1" ht="14.25">
      <c r="A32" s="40"/>
      <c r="B32" s="11" t="s">
        <v>145</v>
      </c>
      <c r="C32" s="11"/>
      <c r="D32" s="17" t="s">
        <v>137</v>
      </c>
      <c r="E32" s="17" t="s">
        <v>144</v>
      </c>
      <c r="F32" s="17" t="s">
        <v>167</v>
      </c>
      <c r="G32" s="17"/>
      <c r="H32" s="68">
        <f>I32+L32</f>
        <v>52959</v>
      </c>
      <c r="I32" s="68">
        <f>J32+K32</f>
        <v>48420</v>
      </c>
      <c r="J32" s="68">
        <f>J33</f>
        <v>48420</v>
      </c>
      <c r="K32" s="68">
        <f t="shared" si="33"/>
        <v>0</v>
      </c>
      <c r="L32" s="68">
        <f t="shared" si="33"/>
        <v>4539</v>
      </c>
      <c r="M32" s="94">
        <f>N32+Q32</f>
        <v>0</v>
      </c>
      <c r="N32" s="94">
        <f>O32+P32</f>
        <v>0</v>
      </c>
      <c r="O32" s="94">
        <f>O33</f>
        <v>0</v>
      </c>
      <c r="P32" s="94">
        <f t="shared" si="34"/>
        <v>0</v>
      </c>
      <c r="Q32" s="94">
        <f t="shared" si="34"/>
        <v>0</v>
      </c>
      <c r="R32" s="68">
        <f t="shared" si="6"/>
        <v>52959</v>
      </c>
      <c r="S32" s="68">
        <f t="shared" si="7"/>
        <v>48420</v>
      </c>
      <c r="T32" s="68">
        <f t="shared" si="8"/>
        <v>48420</v>
      </c>
      <c r="U32" s="68">
        <f t="shared" si="9"/>
        <v>0</v>
      </c>
      <c r="V32" s="68">
        <f t="shared" si="10"/>
        <v>4539</v>
      </c>
      <c r="W32" s="94">
        <f>X32+AA32</f>
        <v>0</v>
      </c>
      <c r="X32" s="94">
        <f>Y32+Z32</f>
        <v>4539</v>
      </c>
      <c r="Y32" s="94">
        <f>Y33</f>
        <v>4539</v>
      </c>
      <c r="Z32" s="94">
        <f t="shared" si="35"/>
        <v>0</v>
      </c>
      <c r="AA32" s="94">
        <f t="shared" si="35"/>
        <v>-4539</v>
      </c>
      <c r="AB32" s="68">
        <f t="shared" si="12"/>
        <v>52959</v>
      </c>
      <c r="AC32" s="68">
        <f t="shared" si="13"/>
        <v>52959</v>
      </c>
      <c r="AD32" s="68">
        <f t="shared" si="14"/>
        <v>52959</v>
      </c>
      <c r="AE32" s="68">
        <f t="shared" si="15"/>
        <v>0</v>
      </c>
      <c r="AF32" s="68">
        <f t="shared" si="16"/>
        <v>0</v>
      </c>
      <c r="AG32" s="94">
        <f>AH32+AK32</f>
        <v>-11991</v>
      </c>
      <c r="AH32" s="94">
        <f>AI32+AJ32</f>
        <v>-11991</v>
      </c>
      <c r="AI32" s="94">
        <f>AI33</f>
        <v>-11991</v>
      </c>
      <c r="AJ32" s="94">
        <f t="shared" si="36"/>
        <v>0</v>
      </c>
      <c r="AK32" s="94">
        <f t="shared" si="36"/>
        <v>0</v>
      </c>
      <c r="AL32" s="68">
        <f t="shared" si="18"/>
        <v>40968</v>
      </c>
      <c r="AM32" s="68">
        <f t="shared" si="19"/>
        <v>40968</v>
      </c>
      <c r="AN32" s="68">
        <f t="shared" si="20"/>
        <v>40968</v>
      </c>
      <c r="AO32" s="68">
        <f t="shared" si="21"/>
        <v>0</v>
      </c>
      <c r="AP32" s="68">
        <f t="shared" si="22"/>
        <v>0</v>
      </c>
    </row>
    <row r="33" spans="1:42" s="39" customFormat="1" ht="28.5">
      <c r="A33" s="40"/>
      <c r="B33" s="11" t="s">
        <v>165</v>
      </c>
      <c r="C33" s="11"/>
      <c r="D33" s="17" t="s">
        <v>137</v>
      </c>
      <c r="E33" s="17" t="s">
        <v>144</v>
      </c>
      <c r="F33" s="17" t="s">
        <v>167</v>
      </c>
      <c r="G33" s="17" t="s">
        <v>166</v>
      </c>
      <c r="H33" s="68">
        <f>I33+L33</f>
        <v>52959</v>
      </c>
      <c r="I33" s="68">
        <f>J33+K33</f>
        <v>48420</v>
      </c>
      <c r="J33" s="54">
        <f>2057+46239+124</f>
        <v>48420</v>
      </c>
      <c r="K33" s="54"/>
      <c r="L33" s="54">
        <v>4539</v>
      </c>
      <c r="M33" s="94">
        <f>N33+Q33</f>
        <v>0</v>
      </c>
      <c r="N33" s="94">
        <f>O33+P33</f>
        <v>0</v>
      </c>
      <c r="O33" s="95"/>
      <c r="P33" s="95"/>
      <c r="Q33" s="95"/>
      <c r="R33" s="68">
        <f t="shared" si="6"/>
        <v>52959</v>
      </c>
      <c r="S33" s="68">
        <f t="shared" si="7"/>
        <v>48420</v>
      </c>
      <c r="T33" s="54">
        <f t="shared" si="8"/>
        <v>48420</v>
      </c>
      <c r="U33" s="54">
        <f t="shared" si="9"/>
        <v>0</v>
      </c>
      <c r="V33" s="54">
        <f t="shared" si="10"/>
        <v>4539</v>
      </c>
      <c r="W33" s="94">
        <f>X33+AA33</f>
        <v>0</v>
      </c>
      <c r="X33" s="94">
        <f>Y33+Z33</f>
        <v>4539</v>
      </c>
      <c r="Y33" s="95">
        <v>4539</v>
      </c>
      <c r="Z33" s="95"/>
      <c r="AA33" s="95">
        <v>-4539</v>
      </c>
      <c r="AB33" s="68">
        <f t="shared" si="12"/>
        <v>52959</v>
      </c>
      <c r="AC33" s="68">
        <f t="shared" si="13"/>
        <v>52959</v>
      </c>
      <c r="AD33" s="54">
        <f t="shared" si="14"/>
        <v>52959</v>
      </c>
      <c r="AE33" s="54">
        <f t="shared" si="15"/>
        <v>0</v>
      </c>
      <c r="AF33" s="54">
        <f t="shared" si="16"/>
        <v>0</v>
      </c>
      <c r="AG33" s="94">
        <f>AH33+AK33</f>
        <v>-11991</v>
      </c>
      <c r="AH33" s="94">
        <f>AI33+AJ33</f>
        <v>-11991</v>
      </c>
      <c r="AI33" s="95">
        <f>-2514-8415-1062</f>
        <v>-11991</v>
      </c>
      <c r="AJ33" s="95"/>
      <c r="AK33" s="95"/>
      <c r="AL33" s="68">
        <f t="shared" si="18"/>
        <v>40968</v>
      </c>
      <c r="AM33" s="68">
        <f t="shared" si="19"/>
        <v>40968</v>
      </c>
      <c r="AN33" s="54">
        <f t="shared" si="20"/>
        <v>40968</v>
      </c>
      <c r="AO33" s="54">
        <f t="shared" si="21"/>
        <v>0</v>
      </c>
      <c r="AP33" s="54">
        <f t="shared" si="22"/>
        <v>0</v>
      </c>
    </row>
    <row r="34" spans="1:42" s="26" customFormat="1" ht="15" customHeight="1" outlineLevel="1">
      <c r="A34" s="25"/>
      <c r="B34" s="7" t="s">
        <v>147</v>
      </c>
      <c r="C34" s="8"/>
      <c r="D34" s="9" t="s">
        <v>137</v>
      </c>
      <c r="E34" s="9" t="s">
        <v>148</v>
      </c>
      <c r="F34" s="9"/>
      <c r="G34" s="9"/>
      <c r="H34" s="67">
        <f>H35</f>
        <v>0</v>
      </c>
      <c r="I34" s="67">
        <f>I35</f>
        <v>0</v>
      </c>
      <c r="J34" s="67">
        <f aca="true" t="shared" si="37" ref="H34:L35">J35</f>
        <v>0</v>
      </c>
      <c r="K34" s="67">
        <f t="shared" si="37"/>
        <v>0</v>
      </c>
      <c r="L34" s="67">
        <f t="shared" si="37"/>
        <v>0</v>
      </c>
      <c r="M34" s="93">
        <f>M35</f>
        <v>0</v>
      </c>
      <c r="N34" s="93">
        <f>N35</f>
        <v>0</v>
      </c>
      <c r="O34" s="93">
        <f aca="true" t="shared" si="38" ref="M34:Q35">O35</f>
        <v>0</v>
      </c>
      <c r="P34" s="93">
        <f t="shared" si="38"/>
        <v>0</v>
      </c>
      <c r="Q34" s="93">
        <f t="shared" si="38"/>
        <v>0</v>
      </c>
      <c r="R34" s="67">
        <f t="shared" si="6"/>
        <v>0</v>
      </c>
      <c r="S34" s="67">
        <f t="shared" si="7"/>
        <v>0</v>
      </c>
      <c r="T34" s="67">
        <f t="shared" si="8"/>
        <v>0</v>
      </c>
      <c r="U34" s="67">
        <f t="shared" si="9"/>
        <v>0</v>
      </c>
      <c r="V34" s="67">
        <f t="shared" si="10"/>
        <v>0</v>
      </c>
      <c r="W34" s="93">
        <f>W35</f>
        <v>0</v>
      </c>
      <c r="X34" s="93">
        <f>X35</f>
        <v>0</v>
      </c>
      <c r="Y34" s="93">
        <f aca="true" t="shared" si="39" ref="W34:AA35">Y35</f>
        <v>0</v>
      </c>
      <c r="Z34" s="93">
        <f t="shared" si="39"/>
        <v>0</v>
      </c>
      <c r="AA34" s="93">
        <f t="shared" si="39"/>
        <v>0</v>
      </c>
      <c r="AB34" s="67">
        <f t="shared" si="12"/>
        <v>0</v>
      </c>
      <c r="AC34" s="67">
        <f t="shared" si="13"/>
        <v>0</v>
      </c>
      <c r="AD34" s="67">
        <f t="shared" si="14"/>
        <v>0</v>
      </c>
      <c r="AE34" s="67">
        <f t="shared" si="15"/>
        <v>0</v>
      </c>
      <c r="AF34" s="67">
        <f t="shared" si="16"/>
        <v>0</v>
      </c>
      <c r="AG34" s="93">
        <f>AG35</f>
        <v>1.9</v>
      </c>
      <c r="AH34" s="93">
        <f>AH35</f>
        <v>0</v>
      </c>
      <c r="AI34" s="93">
        <f aca="true" t="shared" si="40" ref="AG34:AK35">AI35</f>
        <v>0</v>
      </c>
      <c r="AJ34" s="93">
        <f t="shared" si="40"/>
        <v>0</v>
      </c>
      <c r="AK34" s="93">
        <f t="shared" si="40"/>
        <v>1.9</v>
      </c>
      <c r="AL34" s="67">
        <f t="shared" si="18"/>
        <v>1.9</v>
      </c>
      <c r="AM34" s="67">
        <f t="shared" si="19"/>
        <v>0</v>
      </c>
      <c r="AN34" s="67">
        <f t="shared" si="20"/>
        <v>0</v>
      </c>
      <c r="AO34" s="67">
        <f t="shared" si="21"/>
        <v>0</v>
      </c>
      <c r="AP34" s="67">
        <f t="shared" si="22"/>
        <v>1.9</v>
      </c>
    </row>
    <row r="35" spans="1:42" s="39" customFormat="1" ht="71.25" customHeight="1" outlineLevel="1">
      <c r="A35" s="40"/>
      <c r="B35" s="11" t="s">
        <v>173</v>
      </c>
      <c r="C35" s="11"/>
      <c r="D35" s="17" t="s">
        <v>137</v>
      </c>
      <c r="E35" s="17" t="s">
        <v>148</v>
      </c>
      <c r="F35" s="17" t="s">
        <v>174</v>
      </c>
      <c r="G35" s="17"/>
      <c r="H35" s="68">
        <f t="shared" si="37"/>
        <v>0</v>
      </c>
      <c r="I35" s="68">
        <f t="shared" si="37"/>
        <v>0</v>
      </c>
      <c r="J35" s="68">
        <f t="shared" si="37"/>
        <v>0</v>
      </c>
      <c r="K35" s="68">
        <f t="shared" si="37"/>
        <v>0</v>
      </c>
      <c r="L35" s="68">
        <f t="shared" si="37"/>
        <v>0</v>
      </c>
      <c r="M35" s="94">
        <f t="shared" si="38"/>
        <v>0</v>
      </c>
      <c r="N35" s="94">
        <f t="shared" si="38"/>
        <v>0</v>
      </c>
      <c r="O35" s="94">
        <f t="shared" si="38"/>
        <v>0</v>
      </c>
      <c r="P35" s="94">
        <f t="shared" si="38"/>
        <v>0</v>
      </c>
      <c r="Q35" s="94">
        <f t="shared" si="38"/>
        <v>0</v>
      </c>
      <c r="R35" s="68">
        <f t="shared" si="6"/>
        <v>0</v>
      </c>
      <c r="S35" s="68">
        <f t="shared" si="7"/>
        <v>0</v>
      </c>
      <c r="T35" s="68">
        <f t="shared" si="8"/>
        <v>0</v>
      </c>
      <c r="U35" s="68">
        <f t="shared" si="9"/>
        <v>0</v>
      </c>
      <c r="V35" s="68">
        <f t="shared" si="10"/>
        <v>0</v>
      </c>
      <c r="W35" s="94">
        <f t="shared" si="39"/>
        <v>0</v>
      </c>
      <c r="X35" s="94">
        <f t="shared" si="39"/>
        <v>0</v>
      </c>
      <c r="Y35" s="94">
        <f t="shared" si="39"/>
        <v>0</v>
      </c>
      <c r="Z35" s="94">
        <f t="shared" si="39"/>
        <v>0</v>
      </c>
      <c r="AA35" s="94">
        <f t="shared" si="39"/>
        <v>0</v>
      </c>
      <c r="AB35" s="68">
        <f t="shared" si="12"/>
        <v>0</v>
      </c>
      <c r="AC35" s="68">
        <f t="shared" si="13"/>
        <v>0</v>
      </c>
      <c r="AD35" s="68">
        <f t="shared" si="14"/>
        <v>0</v>
      </c>
      <c r="AE35" s="68">
        <f t="shared" si="15"/>
        <v>0</v>
      </c>
      <c r="AF35" s="68">
        <f t="shared" si="16"/>
        <v>0</v>
      </c>
      <c r="AG35" s="94">
        <f t="shared" si="40"/>
        <v>1.9</v>
      </c>
      <c r="AH35" s="94">
        <f t="shared" si="40"/>
        <v>0</v>
      </c>
      <c r="AI35" s="94">
        <f t="shared" si="40"/>
        <v>0</v>
      </c>
      <c r="AJ35" s="94">
        <f t="shared" si="40"/>
        <v>0</v>
      </c>
      <c r="AK35" s="94">
        <f t="shared" si="40"/>
        <v>1.9</v>
      </c>
      <c r="AL35" s="68">
        <f t="shared" si="18"/>
        <v>1.9</v>
      </c>
      <c r="AM35" s="68">
        <f t="shared" si="19"/>
        <v>0</v>
      </c>
      <c r="AN35" s="68">
        <f t="shared" si="20"/>
        <v>0</v>
      </c>
      <c r="AO35" s="68">
        <f t="shared" si="21"/>
        <v>0</v>
      </c>
      <c r="AP35" s="68">
        <f t="shared" si="22"/>
        <v>1.9</v>
      </c>
    </row>
    <row r="36" spans="1:42" s="39" customFormat="1" ht="28.5" customHeight="1" outlineLevel="1">
      <c r="A36" s="40"/>
      <c r="B36" s="11" t="s">
        <v>165</v>
      </c>
      <c r="C36" s="11"/>
      <c r="D36" s="17" t="s">
        <v>137</v>
      </c>
      <c r="E36" s="17" t="s">
        <v>148</v>
      </c>
      <c r="F36" s="17" t="s">
        <v>174</v>
      </c>
      <c r="G36" s="17" t="s">
        <v>166</v>
      </c>
      <c r="H36" s="68">
        <f>I36+L36</f>
        <v>0</v>
      </c>
      <c r="I36" s="68">
        <f>J36+K36</f>
        <v>0</v>
      </c>
      <c r="J36" s="54"/>
      <c r="K36" s="54"/>
      <c r="L36" s="54"/>
      <c r="M36" s="94">
        <f>N36+Q36</f>
        <v>0</v>
      </c>
      <c r="N36" s="94">
        <f>O36+P36</f>
        <v>0</v>
      </c>
      <c r="O36" s="95"/>
      <c r="P36" s="95"/>
      <c r="Q36" s="95"/>
      <c r="R36" s="68">
        <f t="shared" si="6"/>
        <v>0</v>
      </c>
      <c r="S36" s="68">
        <f t="shared" si="7"/>
        <v>0</v>
      </c>
      <c r="T36" s="54">
        <f t="shared" si="8"/>
        <v>0</v>
      </c>
      <c r="U36" s="54">
        <f t="shared" si="9"/>
        <v>0</v>
      </c>
      <c r="V36" s="54">
        <f t="shared" si="10"/>
        <v>0</v>
      </c>
      <c r="W36" s="94">
        <f>X36+AA36</f>
        <v>0</v>
      </c>
      <c r="X36" s="94">
        <f>Y36+Z36</f>
        <v>0</v>
      </c>
      <c r="Y36" s="95"/>
      <c r="Z36" s="95"/>
      <c r="AA36" s="95"/>
      <c r="AB36" s="68">
        <f t="shared" si="12"/>
        <v>0</v>
      </c>
      <c r="AC36" s="68">
        <f t="shared" si="13"/>
        <v>0</v>
      </c>
      <c r="AD36" s="54">
        <f t="shared" si="14"/>
        <v>0</v>
      </c>
      <c r="AE36" s="54">
        <f t="shared" si="15"/>
        <v>0</v>
      </c>
      <c r="AF36" s="54">
        <f t="shared" si="16"/>
        <v>0</v>
      </c>
      <c r="AG36" s="94">
        <f>AH36+AK36</f>
        <v>1.9</v>
      </c>
      <c r="AH36" s="94">
        <f>AI36+AJ36</f>
        <v>0</v>
      </c>
      <c r="AI36" s="95"/>
      <c r="AJ36" s="95"/>
      <c r="AK36" s="95">
        <v>1.9</v>
      </c>
      <c r="AL36" s="68">
        <f t="shared" si="18"/>
        <v>1.9</v>
      </c>
      <c r="AM36" s="68">
        <f t="shared" si="19"/>
        <v>0</v>
      </c>
      <c r="AN36" s="54">
        <f t="shared" si="20"/>
        <v>0</v>
      </c>
      <c r="AO36" s="54">
        <f t="shared" si="21"/>
        <v>0</v>
      </c>
      <c r="AP36" s="54">
        <f t="shared" si="22"/>
        <v>1.9</v>
      </c>
    </row>
    <row r="37" spans="1:42" s="26" customFormat="1" ht="76.5" customHeight="1">
      <c r="A37" s="25"/>
      <c r="B37" s="7" t="s">
        <v>175</v>
      </c>
      <c r="C37" s="8"/>
      <c r="D37" s="9" t="s">
        <v>137</v>
      </c>
      <c r="E37" s="9" t="s">
        <v>113</v>
      </c>
      <c r="F37" s="9"/>
      <c r="G37" s="9"/>
      <c r="H37" s="67">
        <f aca="true" t="shared" si="41" ref="H37:Q37">H38</f>
        <v>19191</v>
      </c>
      <c r="I37" s="67">
        <f t="shared" si="41"/>
        <v>17139</v>
      </c>
      <c r="J37" s="67">
        <f t="shared" si="41"/>
        <v>17139</v>
      </c>
      <c r="K37" s="67">
        <f t="shared" si="41"/>
        <v>0</v>
      </c>
      <c r="L37" s="67">
        <f t="shared" si="41"/>
        <v>2052</v>
      </c>
      <c r="M37" s="93">
        <f t="shared" si="41"/>
        <v>0</v>
      </c>
      <c r="N37" s="93">
        <f t="shared" si="41"/>
        <v>0</v>
      </c>
      <c r="O37" s="93">
        <f t="shared" si="41"/>
        <v>0</v>
      </c>
      <c r="P37" s="93">
        <f t="shared" si="41"/>
        <v>0</v>
      </c>
      <c r="Q37" s="93">
        <f t="shared" si="41"/>
        <v>0</v>
      </c>
      <c r="R37" s="67">
        <f t="shared" si="6"/>
        <v>19191</v>
      </c>
      <c r="S37" s="67">
        <f t="shared" si="7"/>
        <v>17139</v>
      </c>
      <c r="T37" s="67">
        <f t="shared" si="8"/>
        <v>17139</v>
      </c>
      <c r="U37" s="67">
        <f t="shared" si="9"/>
        <v>0</v>
      </c>
      <c r="V37" s="67">
        <f t="shared" si="10"/>
        <v>2052</v>
      </c>
      <c r="W37" s="93">
        <f>W38</f>
        <v>0</v>
      </c>
      <c r="X37" s="93">
        <f>X38</f>
        <v>2052</v>
      </c>
      <c r="Y37" s="93">
        <f>Y38</f>
        <v>2052</v>
      </c>
      <c r="Z37" s="93">
        <f>Z38</f>
        <v>0</v>
      </c>
      <c r="AA37" s="93">
        <f>AA38</f>
        <v>-2052</v>
      </c>
      <c r="AB37" s="67">
        <f t="shared" si="12"/>
        <v>19191</v>
      </c>
      <c r="AC37" s="67">
        <f t="shared" si="13"/>
        <v>19191</v>
      </c>
      <c r="AD37" s="67">
        <f t="shared" si="14"/>
        <v>19191</v>
      </c>
      <c r="AE37" s="67">
        <f t="shared" si="15"/>
        <v>0</v>
      </c>
      <c r="AF37" s="67">
        <f t="shared" si="16"/>
        <v>0</v>
      </c>
      <c r="AG37" s="93">
        <f>AG38</f>
        <v>-3977</v>
      </c>
      <c r="AH37" s="93">
        <f>AH38</f>
        <v>-3977</v>
      </c>
      <c r="AI37" s="93">
        <f>AI38</f>
        <v>-3977</v>
      </c>
      <c r="AJ37" s="93">
        <f>AJ38</f>
        <v>0</v>
      </c>
      <c r="AK37" s="93">
        <f>AK38</f>
        <v>0</v>
      </c>
      <c r="AL37" s="67">
        <f t="shared" si="18"/>
        <v>15214</v>
      </c>
      <c r="AM37" s="67">
        <f t="shared" si="19"/>
        <v>15214</v>
      </c>
      <c r="AN37" s="67">
        <f t="shared" si="20"/>
        <v>15214</v>
      </c>
      <c r="AO37" s="67">
        <f t="shared" si="21"/>
        <v>0</v>
      </c>
      <c r="AP37" s="67">
        <f t="shared" si="22"/>
        <v>0</v>
      </c>
    </row>
    <row r="38" spans="1:42" s="39" customFormat="1" ht="71.25">
      <c r="A38" s="40"/>
      <c r="B38" s="11" t="s">
        <v>162</v>
      </c>
      <c r="C38" s="11"/>
      <c r="D38" s="17" t="s">
        <v>137</v>
      </c>
      <c r="E38" s="17" t="s">
        <v>113</v>
      </c>
      <c r="F38" s="17" t="s">
        <v>163</v>
      </c>
      <c r="G38" s="17"/>
      <c r="H38" s="68">
        <f aca="true" t="shared" si="42" ref="H38:Q38">H39+H41</f>
        <v>19191</v>
      </c>
      <c r="I38" s="68">
        <f t="shared" si="42"/>
        <v>17139</v>
      </c>
      <c r="J38" s="68">
        <f t="shared" si="42"/>
        <v>17139</v>
      </c>
      <c r="K38" s="68">
        <f t="shared" si="42"/>
        <v>0</v>
      </c>
      <c r="L38" s="68">
        <f t="shared" si="42"/>
        <v>2052</v>
      </c>
      <c r="M38" s="94">
        <f t="shared" si="42"/>
        <v>0</v>
      </c>
      <c r="N38" s="94">
        <f t="shared" si="42"/>
        <v>0</v>
      </c>
      <c r="O38" s="94">
        <f t="shared" si="42"/>
        <v>0</v>
      </c>
      <c r="P38" s="94">
        <f t="shared" si="42"/>
        <v>0</v>
      </c>
      <c r="Q38" s="94">
        <f t="shared" si="42"/>
        <v>0</v>
      </c>
      <c r="R38" s="68">
        <f t="shared" si="6"/>
        <v>19191</v>
      </c>
      <c r="S38" s="68">
        <f t="shared" si="7"/>
        <v>17139</v>
      </c>
      <c r="T38" s="68">
        <f t="shared" si="8"/>
        <v>17139</v>
      </c>
      <c r="U38" s="68">
        <f t="shared" si="9"/>
        <v>0</v>
      </c>
      <c r="V38" s="68">
        <f t="shared" si="10"/>
        <v>2052</v>
      </c>
      <c r="W38" s="94">
        <f>W39+W41</f>
        <v>0</v>
      </c>
      <c r="X38" s="94">
        <f>X39+X41</f>
        <v>2052</v>
      </c>
      <c r="Y38" s="94">
        <f>Y39+Y41</f>
        <v>2052</v>
      </c>
      <c r="Z38" s="94">
        <f>Z39+Z41</f>
        <v>0</v>
      </c>
      <c r="AA38" s="94">
        <f>AA39+AA41</f>
        <v>-2052</v>
      </c>
      <c r="AB38" s="68">
        <f t="shared" si="12"/>
        <v>19191</v>
      </c>
      <c r="AC38" s="68">
        <f t="shared" si="13"/>
        <v>19191</v>
      </c>
      <c r="AD38" s="68">
        <f t="shared" si="14"/>
        <v>19191</v>
      </c>
      <c r="AE38" s="68">
        <f t="shared" si="15"/>
        <v>0</v>
      </c>
      <c r="AF38" s="68">
        <f t="shared" si="16"/>
        <v>0</v>
      </c>
      <c r="AG38" s="94">
        <f>AG39+AG41</f>
        <v>-3977</v>
      </c>
      <c r="AH38" s="94">
        <f>AH39+AH41</f>
        <v>-3977</v>
      </c>
      <c r="AI38" s="94">
        <f>AI39+AI41</f>
        <v>-3977</v>
      </c>
      <c r="AJ38" s="94">
        <f>AJ39+AJ41</f>
        <v>0</v>
      </c>
      <c r="AK38" s="94">
        <f>AK39+AK41</f>
        <v>0</v>
      </c>
      <c r="AL38" s="68">
        <f t="shared" si="18"/>
        <v>15214</v>
      </c>
      <c r="AM38" s="68">
        <f t="shared" si="19"/>
        <v>15214</v>
      </c>
      <c r="AN38" s="68">
        <f t="shared" si="20"/>
        <v>15214</v>
      </c>
      <c r="AO38" s="68">
        <f t="shared" si="21"/>
        <v>0</v>
      </c>
      <c r="AP38" s="68">
        <f t="shared" si="22"/>
        <v>0</v>
      </c>
    </row>
    <row r="39" spans="1:42" s="39" customFormat="1" ht="14.25">
      <c r="A39" s="40"/>
      <c r="B39" s="11" t="s">
        <v>145</v>
      </c>
      <c r="C39" s="11"/>
      <c r="D39" s="17" t="s">
        <v>137</v>
      </c>
      <c r="E39" s="17" t="s">
        <v>113</v>
      </c>
      <c r="F39" s="17" t="s">
        <v>167</v>
      </c>
      <c r="G39" s="17"/>
      <c r="H39" s="68">
        <f>I39+L39</f>
        <v>17774</v>
      </c>
      <c r="I39" s="68">
        <f>J39+K39</f>
        <v>15897</v>
      </c>
      <c r="J39" s="54">
        <f>J40</f>
        <v>15897</v>
      </c>
      <c r="K39" s="54">
        <f>K40</f>
        <v>0</v>
      </c>
      <c r="L39" s="54">
        <f>L40</f>
        <v>1877</v>
      </c>
      <c r="M39" s="94">
        <f>N39+Q39</f>
        <v>0</v>
      </c>
      <c r="N39" s="94">
        <f>O39+P39</f>
        <v>0</v>
      </c>
      <c r="O39" s="95">
        <f>O40</f>
        <v>0</v>
      </c>
      <c r="P39" s="95">
        <f>P40</f>
        <v>0</v>
      </c>
      <c r="Q39" s="95">
        <f>Q40</f>
        <v>0</v>
      </c>
      <c r="R39" s="68">
        <f t="shared" si="6"/>
        <v>17774</v>
      </c>
      <c r="S39" s="68">
        <f t="shared" si="7"/>
        <v>15897</v>
      </c>
      <c r="T39" s="54">
        <f t="shared" si="8"/>
        <v>15897</v>
      </c>
      <c r="U39" s="54">
        <f t="shared" si="9"/>
        <v>0</v>
      </c>
      <c r="V39" s="54">
        <f t="shared" si="10"/>
        <v>1877</v>
      </c>
      <c r="W39" s="94">
        <f>X39+AA39</f>
        <v>0</v>
      </c>
      <c r="X39" s="94">
        <f>Y39+Z39</f>
        <v>1877</v>
      </c>
      <c r="Y39" s="95">
        <f>Y40</f>
        <v>1877</v>
      </c>
      <c r="Z39" s="95">
        <f>Z40</f>
        <v>0</v>
      </c>
      <c r="AA39" s="95">
        <f>AA40</f>
        <v>-1877</v>
      </c>
      <c r="AB39" s="68">
        <f t="shared" si="12"/>
        <v>17774</v>
      </c>
      <c r="AC39" s="68">
        <f t="shared" si="13"/>
        <v>17774</v>
      </c>
      <c r="AD39" s="54">
        <f t="shared" si="14"/>
        <v>17774</v>
      </c>
      <c r="AE39" s="54">
        <f t="shared" si="15"/>
        <v>0</v>
      </c>
      <c r="AF39" s="54">
        <f t="shared" si="16"/>
        <v>0</v>
      </c>
      <c r="AG39" s="94">
        <f>AH39+AK39</f>
        <v>-3618</v>
      </c>
      <c r="AH39" s="94">
        <f>AI39+AJ39</f>
        <v>-3618</v>
      </c>
      <c r="AI39" s="95">
        <f>AI40</f>
        <v>-3618</v>
      </c>
      <c r="AJ39" s="95">
        <f>AJ40</f>
        <v>0</v>
      </c>
      <c r="AK39" s="95">
        <f>AK40</f>
        <v>0</v>
      </c>
      <c r="AL39" s="68">
        <f t="shared" si="18"/>
        <v>14156</v>
      </c>
      <c r="AM39" s="68">
        <f t="shared" si="19"/>
        <v>14156</v>
      </c>
      <c r="AN39" s="54">
        <f t="shared" si="20"/>
        <v>14156</v>
      </c>
      <c r="AO39" s="54">
        <f t="shared" si="21"/>
        <v>0</v>
      </c>
      <c r="AP39" s="54">
        <f t="shared" si="22"/>
        <v>0</v>
      </c>
    </row>
    <row r="40" spans="1:42" s="39" customFormat="1" ht="28.5">
      <c r="A40" s="40"/>
      <c r="B40" s="11" t="s">
        <v>165</v>
      </c>
      <c r="C40" s="11"/>
      <c r="D40" s="17" t="s">
        <v>137</v>
      </c>
      <c r="E40" s="17" t="s">
        <v>113</v>
      </c>
      <c r="F40" s="17" t="s">
        <v>167</v>
      </c>
      <c r="G40" s="17" t="s">
        <v>166</v>
      </c>
      <c r="H40" s="68">
        <f>I40+L40</f>
        <v>17774</v>
      </c>
      <c r="I40" s="68">
        <f>J40+K40</f>
        <v>15897</v>
      </c>
      <c r="J40" s="54">
        <f>14506+51+(1340)</f>
        <v>15897</v>
      </c>
      <c r="K40" s="54"/>
      <c r="L40" s="54">
        <v>1877</v>
      </c>
      <c r="M40" s="94">
        <f>N40+Q40</f>
        <v>0</v>
      </c>
      <c r="N40" s="94">
        <f>O40+P40</f>
        <v>0</v>
      </c>
      <c r="O40" s="95"/>
      <c r="P40" s="95"/>
      <c r="Q40" s="95"/>
      <c r="R40" s="68">
        <f t="shared" si="6"/>
        <v>17774</v>
      </c>
      <c r="S40" s="68">
        <f t="shared" si="7"/>
        <v>15897</v>
      </c>
      <c r="T40" s="54">
        <f t="shared" si="8"/>
        <v>15897</v>
      </c>
      <c r="U40" s="54">
        <f t="shared" si="9"/>
        <v>0</v>
      </c>
      <c r="V40" s="54">
        <f t="shared" si="10"/>
        <v>1877</v>
      </c>
      <c r="W40" s="94">
        <f>X40+AA40</f>
        <v>0</v>
      </c>
      <c r="X40" s="94">
        <f>Y40+Z40</f>
        <v>1877</v>
      </c>
      <c r="Y40" s="95">
        <v>1877</v>
      </c>
      <c r="Z40" s="95"/>
      <c r="AA40" s="95">
        <v>-1877</v>
      </c>
      <c r="AB40" s="68">
        <f t="shared" si="12"/>
        <v>17774</v>
      </c>
      <c r="AC40" s="68">
        <f t="shared" si="13"/>
        <v>17774</v>
      </c>
      <c r="AD40" s="54">
        <f t="shared" si="14"/>
        <v>17774</v>
      </c>
      <c r="AE40" s="54">
        <f t="shared" si="15"/>
        <v>0</v>
      </c>
      <c r="AF40" s="54">
        <f t="shared" si="16"/>
        <v>0</v>
      </c>
      <c r="AG40" s="94">
        <f>AH40+AK40</f>
        <v>-3618</v>
      </c>
      <c r="AH40" s="94">
        <f>AI40+AJ40</f>
        <v>-3618</v>
      </c>
      <c r="AI40" s="95">
        <f>-29-3589</f>
        <v>-3618</v>
      </c>
      <c r="AJ40" s="95"/>
      <c r="AK40" s="95"/>
      <c r="AL40" s="68">
        <f t="shared" si="18"/>
        <v>14156</v>
      </c>
      <c r="AM40" s="68">
        <f t="shared" si="19"/>
        <v>14156</v>
      </c>
      <c r="AN40" s="54">
        <f t="shared" si="20"/>
        <v>14156</v>
      </c>
      <c r="AO40" s="54">
        <f t="shared" si="21"/>
        <v>0</v>
      </c>
      <c r="AP40" s="54">
        <f t="shared" si="22"/>
        <v>0</v>
      </c>
    </row>
    <row r="41" spans="1:42" s="39" customFormat="1" ht="42.75">
      <c r="A41" s="40"/>
      <c r="B41" s="11" t="s">
        <v>303</v>
      </c>
      <c r="C41" s="11"/>
      <c r="D41" s="17" t="s">
        <v>137</v>
      </c>
      <c r="E41" s="17" t="s">
        <v>113</v>
      </c>
      <c r="F41" s="17" t="s">
        <v>304</v>
      </c>
      <c r="G41" s="17"/>
      <c r="H41" s="68">
        <f>I41+L41</f>
        <v>1417</v>
      </c>
      <c r="I41" s="68">
        <f>J41+K41</f>
        <v>1242</v>
      </c>
      <c r="J41" s="54">
        <f>J42</f>
        <v>1242</v>
      </c>
      <c r="K41" s="54">
        <f>K42</f>
        <v>0</v>
      </c>
      <c r="L41" s="54">
        <f>L42</f>
        <v>175</v>
      </c>
      <c r="M41" s="94">
        <f>N41+Q41</f>
        <v>0</v>
      </c>
      <c r="N41" s="94">
        <f>O41+P41</f>
        <v>0</v>
      </c>
      <c r="O41" s="95">
        <f>O42</f>
        <v>0</v>
      </c>
      <c r="P41" s="95">
        <f>P42</f>
        <v>0</v>
      </c>
      <c r="Q41" s="95">
        <f>Q42</f>
        <v>0</v>
      </c>
      <c r="R41" s="68">
        <f t="shared" si="6"/>
        <v>1417</v>
      </c>
      <c r="S41" s="68">
        <f t="shared" si="7"/>
        <v>1242</v>
      </c>
      <c r="T41" s="54">
        <f t="shared" si="8"/>
        <v>1242</v>
      </c>
      <c r="U41" s="54">
        <f t="shared" si="9"/>
        <v>0</v>
      </c>
      <c r="V41" s="54">
        <f t="shared" si="10"/>
        <v>175</v>
      </c>
      <c r="W41" s="94">
        <f>X41+AA41</f>
        <v>0</v>
      </c>
      <c r="X41" s="94">
        <f>Y41+Z41</f>
        <v>175</v>
      </c>
      <c r="Y41" s="95">
        <f>Y42</f>
        <v>175</v>
      </c>
      <c r="Z41" s="95">
        <f>Z42</f>
        <v>0</v>
      </c>
      <c r="AA41" s="95">
        <f>AA42</f>
        <v>-175</v>
      </c>
      <c r="AB41" s="68">
        <f t="shared" si="12"/>
        <v>1417</v>
      </c>
      <c r="AC41" s="68">
        <f t="shared" si="13"/>
        <v>1417</v>
      </c>
      <c r="AD41" s="54">
        <f t="shared" si="14"/>
        <v>1417</v>
      </c>
      <c r="AE41" s="54">
        <f t="shared" si="15"/>
        <v>0</v>
      </c>
      <c r="AF41" s="54">
        <f t="shared" si="16"/>
        <v>0</v>
      </c>
      <c r="AG41" s="94">
        <f>AH41+AK41</f>
        <v>-359</v>
      </c>
      <c r="AH41" s="94">
        <f>AI41+AJ41</f>
        <v>-359</v>
      </c>
      <c r="AI41" s="95">
        <f>AI42</f>
        <v>-359</v>
      </c>
      <c r="AJ41" s="95">
        <f>AJ42</f>
        <v>0</v>
      </c>
      <c r="AK41" s="95">
        <f>AK42</f>
        <v>0</v>
      </c>
      <c r="AL41" s="68">
        <f t="shared" si="18"/>
        <v>1058</v>
      </c>
      <c r="AM41" s="68">
        <f t="shared" si="19"/>
        <v>1058</v>
      </c>
      <c r="AN41" s="54">
        <f t="shared" si="20"/>
        <v>1058</v>
      </c>
      <c r="AO41" s="54">
        <f t="shared" si="21"/>
        <v>0</v>
      </c>
      <c r="AP41" s="54">
        <f t="shared" si="22"/>
        <v>0</v>
      </c>
    </row>
    <row r="42" spans="1:42" s="39" customFormat="1" ht="28.5">
      <c r="A42" s="40"/>
      <c r="B42" s="11" t="s">
        <v>165</v>
      </c>
      <c r="C42" s="11"/>
      <c r="D42" s="17" t="s">
        <v>137</v>
      </c>
      <c r="E42" s="17" t="s">
        <v>113</v>
      </c>
      <c r="F42" s="17" t="s">
        <v>304</v>
      </c>
      <c r="G42" s="17" t="s">
        <v>166</v>
      </c>
      <c r="H42" s="68">
        <f>I42+L42</f>
        <v>1417</v>
      </c>
      <c r="I42" s="68">
        <f>J42+K42</f>
        <v>1242</v>
      </c>
      <c r="J42" s="54">
        <v>1242</v>
      </c>
      <c r="K42" s="54"/>
      <c r="L42" s="54">
        <v>175</v>
      </c>
      <c r="M42" s="94">
        <f>N42+Q42</f>
        <v>0</v>
      </c>
      <c r="N42" s="94">
        <f>O42+P42</f>
        <v>0</v>
      </c>
      <c r="O42" s="95"/>
      <c r="P42" s="95"/>
      <c r="Q42" s="95"/>
      <c r="R42" s="68">
        <f t="shared" si="6"/>
        <v>1417</v>
      </c>
      <c r="S42" s="68">
        <f t="shared" si="7"/>
        <v>1242</v>
      </c>
      <c r="T42" s="54">
        <f t="shared" si="8"/>
        <v>1242</v>
      </c>
      <c r="U42" s="54">
        <f t="shared" si="9"/>
        <v>0</v>
      </c>
      <c r="V42" s="54">
        <f t="shared" si="10"/>
        <v>175</v>
      </c>
      <c r="W42" s="94">
        <f>X42+AA42</f>
        <v>0</v>
      </c>
      <c r="X42" s="94">
        <f>Y42+Z42</f>
        <v>175</v>
      </c>
      <c r="Y42" s="95">
        <v>175</v>
      </c>
      <c r="Z42" s="95"/>
      <c r="AA42" s="95">
        <v>-175</v>
      </c>
      <c r="AB42" s="68">
        <f t="shared" si="12"/>
        <v>1417</v>
      </c>
      <c r="AC42" s="68">
        <f t="shared" si="13"/>
        <v>1417</v>
      </c>
      <c r="AD42" s="54">
        <f t="shared" si="14"/>
        <v>1417</v>
      </c>
      <c r="AE42" s="54">
        <f t="shared" si="15"/>
        <v>0</v>
      </c>
      <c r="AF42" s="54">
        <f t="shared" si="16"/>
        <v>0</v>
      </c>
      <c r="AG42" s="94">
        <f>AH42+AK42</f>
        <v>-359</v>
      </c>
      <c r="AH42" s="94">
        <f>AI42+AJ42</f>
        <v>-359</v>
      </c>
      <c r="AI42" s="95">
        <f>-359</f>
        <v>-359</v>
      </c>
      <c r="AJ42" s="95"/>
      <c r="AK42" s="95"/>
      <c r="AL42" s="68">
        <f t="shared" si="18"/>
        <v>1058</v>
      </c>
      <c r="AM42" s="68">
        <f t="shared" si="19"/>
        <v>1058</v>
      </c>
      <c r="AN42" s="54">
        <f t="shared" si="20"/>
        <v>1058</v>
      </c>
      <c r="AO42" s="54">
        <f t="shared" si="21"/>
        <v>0</v>
      </c>
      <c r="AP42" s="54">
        <f t="shared" si="22"/>
        <v>0</v>
      </c>
    </row>
    <row r="43" spans="1:42" s="26" customFormat="1" ht="28.5">
      <c r="A43" s="25"/>
      <c r="B43" s="7" t="s">
        <v>31</v>
      </c>
      <c r="C43" s="8"/>
      <c r="D43" s="9" t="s">
        <v>137</v>
      </c>
      <c r="E43" s="9" t="s">
        <v>150</v>
      </c>
      <c r="F43" s="9"/>
      <c r="G43" s="9"/>
      <c r="H43" s="67">
        <f aca="true" t="shared" si="43" ref="H43:Q44">H44</f>
        <v>3270</v>
      </c>
      <c r="I43" s="67">
        <f t="shared" si="43"/>
        <v>3270</v>
      </c>
      <c r="J43" s="67">
        <f t="shared" si="43"/>
        <v>3270</v>
      </c>
      <c r="K43" s="67">
        <f t="shared" si="43"/>
        <v>0</v>
      </c>
      <c r="L43" s="67">
        <f t="shared" si="43"/>
        <v>0</v>
      </c>
      <c r="M43" s="93">
        <f t="shared" si="43"/>
        <v>0</v>
      </c>
      <c r="N43" s="93">
        <f t="shared" si="43"/>
        <v>0</v>
      </c>
      <c r="O43" s="93">
        <f t="shared" si="43"/>
        <v>0</v>
      </c>
      <c r="P43" s="93">
        <f t="shared" si="43"/>
        <v>0</v>
      </c>
      <c r="Q43" s="93">
        <f t="shared" si="43"/>
        <v>0</v>
      </c>
      <c r="R43" s="67">
        <f t="shared" si="6"/>
        <v>3270</v>
      </c>
      <c r="S43" s="67">
        <f t="shared" si="7"/>
        <v>3270</v>
      </c>
      <c r="T43" s="67">
        <f t="shared" si="8"/>
        <v>3270</v>
      </c>
      <c r="U43" s="67">
        <f t="shared" si="9"/>
        <v>0</v>
      </c>
      <c r="V43" s="67">
        <f t="shared" si="10"/>
        <v>0</v>
      </c>
      <c r="W43" s="93">
        <f aca="true" t="shared" si="44" ref="W43:AA44">W44</f>
        <v>0</v>
      </c>
      <c r="X43" s="93">
        <f t="shared" si="44"/>
        <v>0</v>
      </c>
      <c r="Y43" s="93">
        <f t="shared" si="44"/>
        <v>0</v>
      </c>
      <c r="Z43" s="93">
        <f t="shared" si="44"/>
        <v>0</v>
      </c>
      <c r="AA43" s="93">
        <f t="shared" si="44"/>
        <v>0</v>
      </c>
      <c r="AB43" s="67">
        <f t="shared" si="12"/>
        <v>3270</v>
      </c>
      <c r="AC43" s="67">
        <f t="shared" si="13"/>
        <v>3270</v>
      </c>
      <c r="AD43" s="67">
        <f t="shared" si="14"/>
        <v>3270</v>
      </c>
      <c r="AE43" s="67">
        <f t="shared" si="15"/>
        <v>0</v>
      </c>
      <c r="AF43" s="67">
        <f t="shared" si="16"/>
        <v>0</v>
      </c>
      <c r="AG43" s="93">
        <f aca="true" t="shared" si="45" ref="AG43:AK44">AG44</f>
        <v>0</v>
      </c>
      <c r="AH43" s="93">
        <f t="shared" si="45"/>
        <v>0</v>
      </c>
      <c r="AI43" s="93">
        <f t="shared" si="45"/>
        <v>0</v>
      </c>
      <c r="AJ43" s="93">
        <f t="shared" si="45"/>
        <v>0</v>
      </c>
      <c r="AK43" s="93">
        <f t="shared" si="45"/>
        <v>0</v>
      </c>
      <c r="AL43" s="67">
        <f t="shared" si="18"/>
        <v>3270</v>
      </c>
      <c r="AM43" s="67">
        <f t="shared" si="19"/>
        <v>3270</v>
      </c>
      <c r="AN43" s="67">
        <f t="shared" si="20"/>
        <v>3270</v>
      </c>
      <c r="AO43" s="67">
        <f t="shared" si="21"/>
        <v>0</v>
      </c>
      <c r="AP43" s="67">
        <f t="shared" si="22"/>
        <v>0</v>
      </c>
    </row>
    <row r="44" spans="1:42" s="39" customFormat="1" ht="28.5">
      <c r="A44" s="40"/>
      <c r="B44" s="11" t="s">
        <v>32</v>
      </c>
      <c r="C44" s="11"/>
      <c r="D44" s="17" t="s">
        <v>137</v>
      </c>
      <c r="E44" s="17" t="s">
        <v>150</v>
      </c>
      <c r="F44" s="17" t="s">
        <v>33</v>
      </c>
      <c r="G44" s="17"/>
      <c r="H44" s="68">
        <f t="shared" si="43"/>
        <v>3270</v>
      </c>
      <c r="I44" s="68">
        <f t="shared" si="43"/>
        <v>3270</v>
      </c>
      <c r="J44" s="68">
        <f t="shared" si="43"/>
        <v>3270</v>
      </c>
      <c r="K44" s="68">
        <f t="shared" si="43"/>
        <v>0</v>
      </c>
      <c r="L44" s="68">
        <f t="shared" si="43"/>
        <v>0</v>
      </c>
      <c r="M44" s="94">
        <f t="shared" si="43"/>
        <v>0</v>
      </c>
      <c r="N44" s="94">
        <f t="shared" si="43"/>
        <v>0</v>
      </c>
      <c r="O44" s="94">
        <f t="shared" si="43"/>
        <v>0</v>
      </c>
      <c r="P44" s="94">
        <f t="shared" si="43"/>
        <v>0</v>
      </c>
      <c r="Q44" s="94">
        <f t="shared" si="43"/>
        <v>0</v>
      </c>
      <c r="R44" s="68">
        <f t="shared" si="6"/>
        <v>3270</v>
      </c>
      <c r="S44" s="68">
        <f t="shared" si="7"/>
        <v>3270</v>
      </c>
      <c r="T44" s="68">
        <f t="shared" si="8"/>
        <v>3270</v>
      </c>
      <c r="U44" s="68">
        <f t="shared" si="9"/>
        <v>0</v>
      </c>
      <c r="V44" s="68">
        <f t="shared" si="10"/>
        <v>0</v>
      </c>
      <c r="W44" s="94">
        <f t="shared" si="44"/>
        <v>0</v>
      </c>
      <c r="X44" s="94">
        <f t="shared" si="44"/>
        <v>0</v>
      </c>
      <c r="Y44" s="94">
        <f t="shared" si="44"/>
        <v>0</v>
      </c>
      <c r="Z44" s="94">
        <f t="shared" si="44"/>
        <v>0</v>
      </c>
      <c r="AA44" s="94">
        <f t="shared" si="44"/>
        <v>0</v>
      </c>
      <c r="AB44" s="68">
        <f t="shared" si="12"/>
        <v>3270</v>
      </c>
      <c r="AC44" s="68">
        <f t="shared" si="13"/>
        <v>3270</v>
      </c>
      <c r="AD44" s="68">
        <f t="shared" si="14"/>
        <v>3270</v>
      </c>
      <c r="AE44" s="68">
        <f t="shared" si="15"/>
        <v>0</v>
      </c>
      <c r="AF44" s="68">
        <f t="shared" si="16"/>
        <v>0</v>
      </c>
      <c r="AG44" s="94">
        <f t="shared" si="45"/>
        <v>0</v>
      </c>
      <c r="AH44" s="94">
        <f t="shared" si="45"/>
        <v>0</v>
      </c>
      <c r="AI44" s="94">
        <f t="shared" si="45"/>
        <v>0</v>
      </c>
      <c r="AJ44" s="94">
        <f t="shared" si="45"/>
        <v>0</v>
      </c>
      <c r="AK44" s="94">
        <f t="shared" si="45"/>
        <v>0</v>
      </c>
      <c r="AL44" s="68">
        <f t="shared" si="18"/>
        <v>3270</v>
      </c>
      <c r="AM44" s="68">
        <f t="shared" si="19"/>
        <v>3270</v>
      </c>
      <c r="AN44" s="68">
        <f t="shared" si="20"/>
        <v>3270</v>
      </c>
      <c r="AO44" s="68">
        <f t="shared" si="21"/>
        <v>0</v>
      </c>
      <c r="AP44" s="68">
        <f t="shared" si="22"/>
        <v>0</v>
      </c>
    </row>
    <row r="45" spans="1:42" s="39" customFormat="1" ht="28.5">
      <c r="A45" s="40"/>
      <c r="B45" s="11" t="s">
        <v>34</v>
      </c>
      <c r="C45" s="11"/>
      <c r="D45" s="17" t="s">
        <v>137</v>
      </c>
      <c r="E45" s="17" t="s">
        <v>150</v>
      </c>
      <c r="F45" s="17" t="s">
        <v>176</v>
      </c>
      <c r="G45" s="17"/>
      <c r="H45" s="68">
        <f>I45+L45</f>
        <v>3270</v>
      </c>
      <c r="I45" s="68">
        <f>J45+K45</f>
        <v>3270</v>
      </c>
      <c r="J45" s="54">
        <f>J46</f>
        <v>3270</v>
      </c>
      <c r="K45" s="54">
        <f>K46</f>
        <v>0</v>
      </c>
      <c r="L45" s="54">
        <f>L46</f>
        <v>0</v>
      </c>
      <c r="M45" s="94">
        <f>N45+Q45</f>
        <v>0</v>
      </c>
      <c r="N45" s="94">
        <f>O45+P45</f>
        <v>0</v>
      </c>
      <c r="O45" s="95">
        <f>O46</f>
        <v>0</v>
      </c>
      <c r="P45" s="95">
        <f>P46</f>
        <v>0</v>
      </c>
      <c r="Q45" s="95">
        <f>Q46</f>
        <v>0</v>
      </c>
      <c r="R45" s="68">
        <f t="shared" si="6"/>
        <v>3270</v>
      </c>
      <c r="S45" s="68">
        <f t="shared" si="7"/>
        <v>3270</v>
      </c>
      <c r="T45" s="54">
        <f t="shared" si="8"/>
        <v>3270</v>
      </c>
      <c r="U45" s="54">
        <f t="shared" si="9"/>
        <v>0</v>
      </c>
      <c r="V45" s="54">
        <f t="shared" si="10"/>
        <v>0</v>
      </c>
      <c r="W45" s="94">
        <f>X45+AA45</f>
        <v>0</v>
      </c>
      <c r="X45" s="94">
        <f>Y45+Z45</f>
        <v>0</v>
      </c>
      <c r="Y45" s="95">
        <f>Y46</f>
        <v>0</v>
      </c>
      <c r="Z45" s="95">
        <f>Z46</f>
        <v>0</v>
      </c>
      <c r="AA45" s="95">
        <f>AA46</f>
        <v>0</v>
      </c>
      <c r="AB45" s="68">
        <f t="shared" si="12"/>
        <v>3270</v>
      </c>
      <c r="AC45" s="68">
        <f t="shared" si="13"/>
        <v>3270</v>
      </c>
      <c r="AD45" s="54">
        <f t="shared" si="14"/>
        <v>3270</v>
      </c>
      <c r="AE45" s="54">
        <f t="shared" si="15"/>
        <v>0</v>
      </c>
      <c r="AF45" s="54">
        <f t="shared" si="16"/>
        <v>0</v>
      </c>
      <c r="AG45" s="94">
        <f>AH45+AK45</f>
        <v>0</v>
      </c>
      <c r="AH45" s="94">
        <f>AI45+AJ45</f>
        <v>0</v>
      </c>
      <c r="AI45" s="95">
        <f>AI46</f>
        <v>0</v>
      </c>
      <c r="AJ45" s="95">
        <f>AJ46</f>
        <v>0</v>
      </c>
      <c r="AK45" s="95">
        <f>AK46</f>
        <v>0</v>
      </c>
      <c r="AL45" s="68">
        <f t="shared" si="18"/>
        <v>3270</v>
      </c>
      <c r="AM45" s="68">
        <f t="shared" si="19"/>
        <v>3270</v>
      </c>
      <c r="AN45" s="54">
        <f t="shared" si="20"/>
        <v>3270</v>
      </c>
      <c r="AO45" s="54">
        <f t="shared" si="21"/>
        <v>0</v>
      </c>
      <c r="AP45" s="54">
        <f t="shared" si="22"/>
        <v>0</v>
      </c>
    </row>
    <row r="46" spans="1:42" s="39" customFormat="1" ht="14.25">
      <c r="A46" s="40"/>
      <c r="B46" s="11" t="s">
        <v>178</v>
      </c>
      <c r="C46" s="11"/>
      <c r="D46" s="17" t="s">
        <v>137</v>
      </c>
      <c r="E46" s="17" t="s">
        <v>150</v>
      </c>
      <c r="F46" s="17" t="s">
        <v>176</v>
      </c>
      <c r="G46" s="17" t="s">
        <v>177</v>
      </c>
      <c r="H46" s="68">
        <f>I46+L46</f>
        <v>3270</v>
      </c>
      <c r="I46" s="68">
        <f>J46+K46</f>
        <v>3270</v>
      </c>
      <c r="J46" s="54">
        <v>3270</v>
      </c>
      <c r="K46" s="54"/>
      <c r="L46" s="54"/>
      <c r="M46" s="94">
        <f>N46+Q46</f>
        <v>0</v>
      </c>
      <c r="N46" s="94">
        <f>O46+P46</f>
        <v>0</v>
      </c>
      <c r="O46" s="95"/>
      <c r="P46" s="95"/>
      <c r="Q46" s="95"/>
      <c r="R46" s="68">
        <f t="shared" si="6"/>
        <v>3270</v>
      </c>
      <c r="S46" s="68">
        <f t="shared" si="7"/>
        <v>3270</v>
      </c>
      <c r="T46" s="54">
        <f t="shared" si="8"/>
        <v>3270</v>
      </c>
      <c r="U46" s="54">
        <f t="shared" si="9"/>
        <v>0</v>
      </c>
      <c r="V46" s="54">
        <f t="shared" si="10"/>
        <v>0</v>
      </c>
      <c r="W46" s="94">
        <f>X46+AA46</f>
        <v>0</v>
      </c>
      <c r="X46" s="94">
        <f>Y46+Z46</f>
        <v>0</v>
      </c>
      <c r="Y46" s="95"/>
      <c r="Z46" s="95"/>
      <c r="AA46" s="95"/>
      <c r="AB46" s="68">
        <f t="shared" si="12"/>
        <v>3270</v>
      </c>
      <c r="AC46" s="68">
        <f t="shared" si="13"/>
        <v>3270</v>
      </c>
      <c r="AD46" s="54">
        <f t="shared" si="14"/>
        <v>3270</v>
      </c>
      <c r="AE46" s="54">
        <f t="shared" si="15"/>
        <v>0</v>
      </c>
      <c r="AF46" s="54">
        <f t="shared" si="16"/>
        <v>0</v>
      </c>
      <c r="AG46" s="94">
        <f>AH46+AK46</f>
        <v>0</v>
      </c>
      <c r="AH46" s="94">
        <f>AI46+AJ46</f>
        <v>0</v>
      </c>
      <c r="AI46" s="95"/>
      <c r="AJ46" s="95"/>
      <c r="AK46" s="95"/>
      <c r="AL46" s="68">
        <f t="shared" si="18"/>
        <v>3270</v>
      </c>
      <c r="AM46" s="68">
        <f t="shared" si="19"/>
        <v>3270</v>
      </c>
      <c r="AN46" s="54">
        <f t="shared" si="20"/>
        <v>3270</v>
      </c>
      <c r="AO46" s="54">
        <f t="shared" si="21"/>
        <v>0</v>
      </c>
      <c r="AP46" s="54">
        <f t="shared" si="22"/>
        <v>0</v>
      </c>
    </row>
    <row r="47" spans="1:42" s="26" customFormat="1" ht="14.25">
      <c r="A47" s="25"/>
      <c r="B47" s="7" t="s">
        <v>35</v>
      </c>
      <c r="C47" s="8"/>
      <c r="D47" s="9" t="s">
        <v>137</v>
      </c>
      <c r="E47" s="9" t="s">
        <v>39</v>
      </c>
      <c r="F47" s="9"/>
      <c r="G47" s="9"/>
      <c r="H47" s="67">
        <f>H48</f>
        <v>1500</v>
      </c>
      <c r="I47" s="67">
        <f>I48</f>
        <v>1500</v>
      </c>
      <c r="J47" s="67">
        <f aca="true" t="shared" si="46" ref="H47:L49">J48</f>
        <v>1500</v>
      </c>
      <c r="K47" s="67">
        <f t="shared" si="46"/>
        <v>0</v>
      </c>
      <c r="L47" s="67">
        <f t="shared" si="46"/>
        <v>0</v>
      </c>
      <c r="M47" s="93">
        <f>M48</f>
        <v>0</v>
      </c>
      <c r="N47" s="93">
        <f>N48</f>
        <v>0</v>
      </c>
      <c r="O47" s="93">
        <f aca="true" t="shared" si="47" ref="M47:Q49">O48</f>
        <v>0</v>
      </c>
      <c r="P47" s="93">
        <f t="shared" si="47"/>
        <v>0</v>
      </c>
      <c r="Q47" s="93">
        <f t="shared" si="47"/>
        <v>0</v>
      </c>
      <c r="R47" s="67">
        <f t="shared" si="6"/>
        <v>1500</v>
      </c>
      <c r="S47" s="67">
        <f t="shared" si="7"/>
        <v>1500</v>
      </c>
      <c r="T47" s="67">
        <f t="shared" si="8"/>
        <v>1500</v>
      </c>
      <c r="U47" s="67">
        <f t="shared" si="9"/>
        <v>0</v>
      </c>
      <c r="V47" s="67">
        <f t="shared" si="10"/>
        <v>0</v>
      </c>
      <c r="W47" s="93">
        <f>W48</f>
        <v>0</v>
      </c>
      <c r="X47" s="93">
        <f>X48</f>
        <v>0</v>
      </c>
      <c r="Y47" s="93">
        <f aca="true" t="shared" si="48" ref="W47:AA49">Y48</f>
        <v>0</v>
      </c>
      <c r="Z47" s="93">
        <f t="shared" si="48"/>
        <v>0</v>
      </c>
      <c r="AA47" s="93">
        <f t="shared" si="48"/>
        <v>0</v>
      </c>
      <c r="AB47" s="67">
        <f t="shared" si="12"/>
        <v>1500</v>
      </c>
      <c r="AC47" s="67">
        <f t="shared" si="13"/>
        <v>1500</v>
      </c>
      <c r="AD47" s="67">
        <f t="shared" si="14"/>
        <v>1500</v>
      </c>
      <c r="AE47" s="67">
        <f t="shared" si="15"/>
        <v>0</v>
      </c>
      <c r="AF47" s="67">
        <f t="shared" si="16"/>
        <v>0</v>
      </c>
      <c r="AG47" s="93">
        <f>AG48</f>
        <v>0</v>
      </c>
      <c r="AH47" s="93">
        <f>AH48</f>
        <v>0</v>
      </c>
      <c r="AI47" s="93">
        <f aca="true" t="shared" si="49" ref="AG47:AK49">AI48</f>
        <v>0</v>
      </c>
      <c r="AJ47" s="93">
        <f t="shared" si="49"/>
        <v>0</v>
      </c>
      <c r="AK47" s="93">
        <f t="shared" si="49"/>
        <v>0</v>
      </c>
      <c r="AL47" s="67">
        <f t="shared" si="18"/>
        <v>1500</v>
      </c>
      <c r="AM47" s="67">
        <f t="shared" si="19"/>
        <v>1500</v>
      </c>
      <c r="AN47" s="67">
        <f t="shared" si="20"/>
        <v>1500</v>
      </c>
      <c r="AO47" s="67">
        <f t="shared" si="21"/>
        <v>0</v>
      </c>
      <c r="AP47" s="67">
        <f t="shared" si="22"/>
        <v>0</v>
      </c>
    </row>
    <row r="48" spans="1:42" s="39" customFormat="1" ht="14.25">
      <c r="A48" s="40"/>
      <c r="B48" s="11" t="s">
        <v>35</v>
      </c>
      <c r="C48" s="11"/>
      <c r="D48" s="17" t="s">
        <v>137</v>
      </c>
      <c r="E48" s="17" t="s">
        <v>39</v>
      </c>
      <c r="F48" s="17" t="s">
        <v>36</v>
      </c>
      <c r="G48" s="17"/>
      <c r="H48" s="68">
        <f t="shared" si="46"/>
        <v>1500</v>
      </c>
      <c r="I48" s="68">
        <f t="shared" si="46"/>
        <v>1500</v>
      </c>
      <c r="J48" s="68">
        <f t="shared" si="46"/>
        <v>1500</v>
      </c>
      <c r="K48" s="68">
        <f t="shared" si="46"/>
        <v>0</v>
      </c>
      <c r="L48" s="68">
        <f t="shared" si="46"/>
        <v>0</v>
      </c>
      <c r="M48" s="94">
        <f t="shared" si="47"/>
        <v>0</v>
      </c>
      <c r="N48" s="94">
        <f t="shared" si="47"/>
        <v>0</v>
      </c>
      <c r="O48" s="94">
        <f t="shared" si="47"/>
        <v>0</v>
      </c>
      <c r="P48" s="94">
        <f t="shared" si="47"/>
        <v>0</v>
      </c>
      <c r="Q48" s="94">
        <f t="shared" si="47"/>
        <v>0</v>
      </c>
      <c r="R48" s="68">
        <f t="shared" si="6"/>
        <v>1500</v>
      </c>
      <c r="S48" s="68">
        <f t="shared" si="7"/>
        <v>1500</v>
      </c>
      <c r="T48" s="68">
        <f t="shared" si="8"/>
        <v>1500</v>
      </c>
      <c r="U48" s="68">
        <f t="shared" si="9"/>
        <v>0</v>
      </c>
      <c r="V48" s="68">
        <f t="shared" si="10"/>
        <v>0</v>
      </c>
      <c r="W48" s="94">
        <f t="shared" si="48"/>
        <v>0</v>
      </c>
      <c r="X48" s="94">
        <f t="shared" si="48"/>
        <v>0</v>
      </c>
      <c r="Y48" s="94">
        <f t="shared" si="48"/>
        <v>0</v>
      </c>
      <c r="Z48" s="94">
        <f t="shared" si="48"/>
        <v>0</v>
      </c>
      <c r="AA48" s="94">
        <f t="shared" si="48"/>
        <v>0</v>
      </c>
      <c r="AB48" s="68">
        <f t="shared" si="12"/>
        <v>1500</v>
      </c>
      <c r="AC48" s="68">
        <f t="shared" si="13"/>
        <v>1500</v>
      </c>
      <c r="AD48" s="68">
        <f t="shared" si="14"/>
        <v>1500</v>
      </c>
      <c r="AE48" s="68">
        <f t="shared" si="15"/>
        <v>0</v>
      </c>
      <c r="AF48" s="68">
        <f t="shared" si="16"/>
        <v>0</v>
      </c>
      <c r="AG48" s="94">
        <f t="shared" si="49"/>
        <v>0</v>
      </c>
      <c r="AH48" s="94">
        <f t="shared" si="49"/>
        <v>0</v>
      </c>
      <c r="AI48" s="94">
        <f t="shared" si="49"/>
        <v>0</v>
      </c>
      <c r="AJ48" s="94">
        <f t="shared" si="49"/>
        <v>0</v>
      </c>
      <c r="AK48" s="94">
        <f t="shared" si="49"/>
        <v>0</v>
      </c>
      <c r="AL48" s="68">
        <f t="shared" si="18"/>
        <v>1500</v>
      </c>
      <c r="AM48" s="68">
        <f t="shared" si="19"/>
        <v>1500</v>
      </c>
      <c r="AN48" s="68">
        <f t="shared" si="20"/>
        <v>1500</v>
      </c>
      <c r="AO48" s="68">
        <f t="shared" si="21"/>
        <v>0</v>
      </c>
      <c r="AP48" s="68">
        <f t="shared" si="22"/>
        <v>0</v>
      </c>
    </row>
    <row r="49" spans="1:42" s="39" customFormat="1" ht="28.5">
      <c r="A49" s="40"/>
      <c r="B49" s="11" t="s">
        <v>179</v>
      </c>
      <c r="C49" s="11"/>
      <c r="D49" s="17" t="s">
        <v>137</v>
      </c>
      <c r="E49" s="17" t="s">
        <v>39</v>
      </c>
      <c r="F49" s="17" t="s">
        <v>180</v>
      </c>
      <c r="G49" s="17"/>
      <c r="H49" s="68">
        <f>I49+L49</f>
        <v>1500</v>
      </c>
      <c r="I49" s="68">
        <f>J49+K49</f>
        <v>1500</v>
      </c>
      <c r="J49" s="68">
        <f>J50</f>
        <v>1500</v>
      </c>
      <c r="K49" s="68">
        <f t="shared" si="46"/>
        <v>0</v>
      </c>
      <c r="L49" s="68">
        <f t="shared" si="46"/>
        <v>0</v>
      </c>
      <c r="M49" s="94">
        <f>N49+Q49</f>
        <v>0</v>
      </c>
      <c r="N49" s="94">
        <f>O49+P49</f>
        <v>0</v>
      </c>
      <c r="O49" s="94">
        <f>O50</f>
        <v>0</v>
      </c>
      <c r="P49" s="94">
        <f t="shared" si="47"/>
        <v>0</v>
      </c>
      <c r="Q49" s="94">
        <f t="shared" si="47"/>
        <v>0</v>
      </c>
      <c r="R49" s="68">
        <f t="shared" si="6"/>
        <v>1500</v>
      </c>
      <c r="S49" s="68">
        <f t="shared" si="7"/>
        <v>1500</v>
      </c>
      <c r="T49" s="68">
        <f t="shared" si="8"/>
        <v>1500</v>
      </c>
      <c r="U49" s="68">
        <f t="shared" si="9"/>
        <v>0</v>
      </c>
      <c r="V49" s="68">
        <f t="shared" si="10"/>
        <v>0</v>
      </c>
      <c r="W49" s="94">
        <f>X49+AA49</f>
        <v>0</v>
      </c>
      <c r="X49" s="94">
        <f>Y49+Z49</f>
        <v>0</v>
      </c>
      <c r="Y49" s="94">
        <f>Y50</f>
        <v>0</v>
      </c>
      <c r="Z49" s="94">
        <f t="shared" si="48"/>
        <v>0</v>
      </c>
      <c r="AA49" s="94">
        <f t="shared" si="48"/>
        <v>0</v>
      </c>
      <c r="AB49" s="68">
        <f t="shared" si="12"/>
        <v>1500</v>
      </c>
      <c r="AC49" s="68">
        <f t="shared" si="13"/>
        <v>1500</v>
      </c>
      <c r="AD49" s="68">
        <f t="shared" si="14"/>
        <v>1500</v>
      </c>
      <c r="AE49" s="68">
        <f t="shared" si="15"/>
        <v>0</v>
      </c>
      <c r="AF49" s="68">
        <f t="shared" si="16"/>
        <v>0</v>
      </c>
      <c r="AG49" s="94">
        <f>AH49+AK49</f>
        <v>0</v>
      </c>
      <c r="AH49" s="94">
        <f>AI49+AJ49</f>
        <v>0</v>
      </c>
      <c r="AI49" s="94">
        <f>AI50</f>
        <v>0</v>
      </c>
      <c r="AJ49" s="94">
        <f t="shared" si="49"/>
        <v>0</v>
      </c>
      <c r="AK49" s="94">
        <f t="shared" si="49"/>
        <v>0</v>
      </c>
      <c r="AL49" s="68">
        <f t="shared" si="18"/>
        <v>1500</v>
      </c>
      <c r="AM49" s="68">
        <f t="shared" si="19"/>
        <v>1500</v>
      </c>
      <c r="AN49" s="68">
        <f t="shared" si="20"/>
        <v>1500</v>
      </c>
      <c r="AO49" s="68">
        <f t="shared" si="21"/>
        <v>0</v>
      </c>
      <c r="AP49" s="68">
        <f t="shared" si="22"/>
        <v>0</v>
      </c>
    </row>
    <row r="50" spans="1:42" s="39" customFormat="1" ht="14.25">
      <c r="A50" s="40"/>
      <c r="B50" s="11" t="s">
        <v>178</v>
      </c>
      <c r="C50" s="11"/>
      <c r="D50" s="17" t="s">
        <v>137</v>
      </c>
      <c r="E50" s="17" t="s">
        <v>39</v>
      </c>
      <c r="F50" s="17" t="s">
        <v>180</v>
      </c>
      <c r="G50" s="17" t="s">
        <v>177</v>
      </c>
      <c r="H50" s="68">
        <f>I50+L50</f>
        <v>1500</v>
      </c>
      <c r="I50" s="68">
        <f>J50+K50</f>
        <v>1500</v>
      </c>
      <c r="J50" s="54">
        <v>1500</v>
      </c>
      <c r="K50" s="54"/>
      <c r="L50" s="54"/>
      <c r="M50" s="94">
        <f>N50+Q50</f>
        <v>0</v>
      </c>
      <c r="N50" s="94">
        <f>O50+P50</f>
        <v>0</v>
      </c>
      <c r="O50" s="95"/>
      <c r="P50" s="95"/>
      <c r="Q50" s="95"/>
      <c r="R50" s="68">
        <f t="shared" si="6"/>
        <v>1500</v>
      </c>
      <c r="S50" s="68">
        <f t="shared" si="7"/>
        <v>1500</v>
      </c>
      <c r="T50" s="54">
        <f t="shared" si="8"/>
        <v>1500</v>
      </c>
      <c r="U50" s="54">
        <f t="shared" si="9"/>
        <v>0</v>
      </c>
      <c r="V50" s="54">
        <f t="shared" si="10"/>
        <v>0</v>
      </c>
      <c r="W50" s="94">
        <f>X50+AA50</f>
        <v>0</v>
      </c>
      <c r="X50" s="94">
        <f>Y50+Z50</f>
        <v>0</v>
      </c>
      <c r="Y50" s="95"/>
      <c r="Z50" s="95"/>
      <c r="AA50" s="95"/>
      <c r="AB50" s="68">
        <f t="shared" si="12"/>
        <v>1500</v>
      </c>
      <c r="AC50" s="68">
        <f t="shared" si="13"/>
        <v>1500</v>
      </c>
      <c r="AD50" s="54">
        <f t="shared" si="14"/>
        <v>1500</v>
      </c>
      <c r="AE50" s="54">
        <f t="shared" si="15"/>
        <v>0</v>
      </c>
      <c r="AF50" s="54">
        <f t="shared" si="16"/>
        <v>0</v>
      </c>
      <c r="AG50" s="94">
        <f>AH50+AK50</f>
        <v>0</v>
      </c>
      <c r="AH50" s="94">
        <f>AI50+AJ50</f>
        <v>0</v>
      </c>
      <c r="AI50" s="95"/>
      <c r="AJ50" s="95"/>
      <c r="AK50" s="95"/>
      <c r="AL50" s="68">
        <f t="shared" si="18"/>
        <v>1500</v>
      </c>
      <c r="AM50" s="68">
        <f t="shared" si="19"/>
        <v>1500</v>
      </c>
      <c r="AN50" s="54">
        <f t="shared" si="20"/>
        <v>1500</v>
      </c>
      <c r="AO50" s="54">
        <f t="shared" si="21"/>
        <v>0</v>
      </c>
      <c r="AP50" s="54">
        <f t="shared" si="22"/>
        <v>0</v>
      </c>
    </row>
    <row r="51" spans="1:42" s="26" customFormat="1" ht="28.5">
      <c r="A51" s="25"/>
      <c r="B51" s="7" t="s">
        <v>151</v>
      </c>
      <c r="C51" s="8"/>
      <c r="D51" s="9" t="s">
        <v>137</v>
      </c>
      <c r="E51" s="9" t="s">
        <v>182</v>
      </c>
      <c r="F51" s="9"/>
      <c r="G51" s="9"/>
      <c r="H51" s="67">
        <f aca="true" t="shared" si="50" ref="H51:Q51">H52+H57+H62+H68+H71+H74</f>
        <v>37875.2</v>
      </c>
      <c r="I51" s="67">
        <f t="shared" si="50"/>
        <v>28859</v>
      </c>
      <c r="J51" s="67">
        <f t="shared" si="50"/>
        <v>28859</v>
      </c>
      <c r="K51" s="67">
        <f t="shared" si="50"/>
        <v>0</v>
      </c>
      <c r="L51" s="67">
        <f t="shared" si="50"/>
        <v>9016.2</v>
      </c>
      <c r="M51" s="93">
        <f t="shared" si="50"/>
        <v>0</v>
      </c>
      <c r="N51" s="93">
        <f t="shared" si="50"/>
        <v>0</v>
      </c>
      <c r="O51" s="93">
        <f t="shared" si="50"/>
        <v>0</v>
      </c>
      <c r="P51" s="93">
        <f t="shared" si="50"/>
        <v>0</v>
      </c>
      <c r="Q51" s="93">
        <f t="shared" si="50"/>
        <v>0</v>
      </c>
      <c r="R51" s="67">
        <f t="shared" si="6"/>
        <v>37875.2</v>
      </c>
      <c r="S51" s="67">
        <f t="shared" si="7"/>
        <v>28859</v>
      </c>
      <c r="T51" s="67">
        <f t="shared" si="8"/>
        <v>28859</v>
      </c>
      <c r="U51" s="67">
        <f t="shared" si="9"/>
        <v>0</v>
      </c>
      <c r="V51" s="67">
        <f t="shared" si="10"/>
        <v>9016.2</v>
      </c>
      <c r="W51" s="93">
        <f>W52+W57+W62+W68+W71+W74</f>
        <v>0</v>
      </c>
      <c r="X51" s="93">
        <f>X52+X57+X62+X68+X71+X74</f>
        <v>2821</v>
      </c>
      <c r="Y51" s="93">
        <f>Y52+Y57+Y62+Y68+Y71+Y74</f>
        <v>2821</v>
      </c>
      <c r="Z51" s="93">
        <f>Z52+Z57+Z62+Z68+Z71+Z74</f>
        <v>0</v>
      </c>
      <c r="AA51" s="93">
        <f>AA52+AA57+AA62+AA68+AA71+AA74</f>
        <v>-2821</v>
      </c>
      <c r="AB51" s="67">
        <f t="shared" si="12"/>
        <v>37875.2</v>
      </c>
      <c r="AC51" s="67">
        <f t="shared" si="13"/>
        <v>31680</v>
      </c>
      <c r="AD51" s="67">
        <f t="shared" si="14"/>
        <v>31680</v>
      </c>
      <c r="AE51" s="67">
        <f t="shared" si="15"/>
        <v>0</v>
      </c>
      <c r="AF51" s="67">
        <f t="shared" si="16"/>
        <v>6195.200000000001</v>
      </c>
      <c r="AG51" s="93">
        <f>AG52+AG57+AG62+AG68+AG71+AG74</f>
        <v>-9042</v>
      </c>
      <c r="AH51" s="93">
        <f>AH52+AH57+AH62+AH68+AH71+AH74</f>
        <v>-8754</v>
      </c>
      <c r="AI51" s="93">
        <f>AI52+AI57+AI62+AI68+AI71+AI74</f>
        <v>-8754</v>
      </c>
      <c r="AJ51" s="93">
        <f>AJ52+AJ57+AJ62+AJ68+AJ71+AJ74</f>
        <v>0</v>
      </c>
      <c r="AK51" s="93">
        <f>AK52+AK57+AK62+AK68+AK71+AK74</f>
        <v>-288</v>
      </c>
      <c r="AL51" s="67">
        <f t="shared" si="18"/>
        <v>28833.199999999997</v>
      </c>
      <c r="AM51" s="67">
        <f t="shared" si="19"/>
        <v>22926</v>
      </c>
      <c r="AN51" s="67">
        <f t="shared" si="20"/>
        <v>22926</v>
      </c>
      <c r="AO51" s="67">
        <f t="shared" si="21"/>
        <v>0</v>
      </c>
      <c r="AP51" s="67">
        <f t="shared" si="22"/>
        <v>5907.200000000001</v>
      </c>
    </row>
    <row r="52" spans="1:42" s="39" customFormat="1" ht="28.5">
      <c r="A52" s="40"/>
      <c r="B52" s="11" t="s">
        <v>181</v>
      </c>
      <c r="C52" s="11"/>
      <c r="D52" s="17" t="s">
        <v>137</v>
      </c>
      <c r="E52" s="17" t="s">
        <v>182</v>
      </c>
      <c r="F52" s="17" t="s">
        <v>183</v>
      </c>
      <c r="G52" s="17"/>
      <c r="H52" s="68">
        <f aca="true" t="shared" si="51" ref="H52:Q52">H53+H55</f>
        <v>2713</v>
      </c>
      <c r="I52" s="68">
        <f t="shared" si="51"/>
        <v>0</v>
      </c>
      <c r="J52" s="68">
        <f t="shared" si="51"/>
        <v>0</v>
      </c>
      <c r="K52" s="68">
        <f t="shared" si="51"/>
        <v>0</v>
      </c>
      <c r="L52" s="68">
        <f t="shared" si="51"/>
        <v>2713</v>
      </c>
      <c r="M52" s="94">
        <f t="shared" si="51"/>
        <v>0</v>
      </c>
      <c r="N52" s="94">
        <f t="shared" si="51"/>
        <v>0</v>
      </c>
      <c r="O52" s="94">
        <f t="shared" si="51"/>
        <v>0</v>
      </c>
      <c r="P52" s="94">
        <f t="shared" si="51"/>
        <v>0</v>
      </c>
      <c r="Q52" s="94">
        <f t="shared" si="51"/>
        <v>0</v>
      </c>
      <c r="R52" s="68">
        <f t="shared" si="6"/>
        <v>2713</v>
      </c>
      <c r="S52" s="68">
        <f t="shared" si="7"/>
        <v>0</v>
      </c>
      <c r="T52" s="68">
        <f t="shared" si="8"/>
        <v>0</v>
      </c>
      <c r="U52" s="68">
        <f t="shared" si="9"/>
        <v>0</v>
      </c>
      <c r="V52" s="68">
        <f t="shared" si="10"/>
        <v>2713</v>
      </c>
      <c r="W52" s="94">
        <f>W53+W55</f>
        <v>0</v>
      </c>
      <c r="X52" s="94">
        <f>X53+X55</f>
        <v>0</v>
      </c>
      <c r="Y52" s="94">
        <f>Y53+Y55</f>
        <v>0</v>
      </c>
      <c r="Z52" s="94">
        <f>Z53+Z55</f>
        <v>0</v>
      </c>
      <c r="AA52" s="94">
        <f>AA53+AA55</f>
        <v>0</v>
      </c>
      <c r="AB52" s="68">
        <f t="shared" si="12"/>
        <v>2713</v>
      </c>
      <c r="AC52" s="68">
        <f t="shared" si="13"/>
        <v>0</v>
      </c>
      <c r="AD52" s="68">
        <f t="shared" si="14"/>
        <v>0</v>
      </c>
      <c r="AE52" s="68">
        <f t="shared" si="15"/>
        <v>0</v>
      </c>
      <c r="AF52" s="68">
        <f t="shared" si="16"/>
        <v>2713</v>
      </c>
      <c r="AG52" s="94">
        <f>AG53+AG55</f>
        <v>-153.6</v>
      </c>
      <c r="AH52" s="94">
        <f>AH53+AH55</f>
        <v>0</v>
      </c>
      <c r="AI52" s="94">
        <f>AI53+AI55</f>
        <v>0</v>
      </c>
      <c r="AJ52" s="94">
        <f>AJ53+AJ55</f>
        <v>0</v>
      </c>
      <c r="AK52" s="94">
        <f>AK53+AK55</f>
        <v>-153.6</v>
      </c>
      <c r="AL52" s="68">
        <f t="shared" si="18"/>
        <v>2559.4</v>
      </c>
      <c r="AM52" s="68">
        <f t="shared" si="19"/>
        <v>0</v>
      </c>
      <c r="AN52" s="68">
        <f t="shared" si="20"/>
        <v>0</v>
      </c>
      <c r="AO52" s="68">
        <f t="shared" si="21"/>
        <v>0</v>
      </c>
      <c r="AP52" s="68">
        <f t="shared" si="22"/>
        <v>2559.4</v>
      </c>
    </row>
    <row r="53" spans="1:42" s="39" customFormat="1" ht="57">
      <c r="A53" s="40"/>
      <c r="B53" s="11" t="s">
        <v>347</v>
      </c>
      <c r="C53" s="11"/>
      <c r="D53" s="17" t="s">
        <v>137</v>
      </c>
      <c r="E53" s="17" t="s">
        <v>182</v>
      </c>
      <c r="F53" s="17" t="s">
        <v>345</v>
      </c>
      <c r="G53" s="17"/>
      <c r="H53" s="54">
        <f aca="true" t="shared" si="52" ref="H53:Q53">H54</f>
        <v>1945</v>
      </c>
      <c r="I53" s="54">
        <f t="shared" si="52"/>
        <v>0</v>
      </c>
      <c r="J53" s="54">
        <f t="shared" si="52"/>
        <v>0</v>
      </c>
      <c r="K53" s="54">
        <f t="shared" si="52"/>
        <v>0</v>
      </c>
      <c r="L53" s="54">
        <f t="shared" si="52"/>
        <v>1945</v>
      </c>
      <c r="M53" s="95">
        <f t="shared" si="52"/>
        <v>0</v>
      </c>
      <c r="N53" s="95">
        <f t="shared" si="52"/>
        <v>0</v>
      </c>
      <c r="O53" s="95">
        <f t="shared" si="52"/>
        <v>0</v>
      </c>
      <c r="P53" s="95">
        <f t="shared" si="52"/>
        <v>0</v>
      </c>
      <c r="Q53" s="95">
        <f t="shared" si="52"/>
        <v>0</v>
      </c>
      <c r="R53" s="54">
        <f t="shared" si="6"/>
        <v>1945</v>
      </c>
      <c r="S53" s="54">
        <f t="shared" si="7"/>
        <v>0</v>
      </c>
      <c r="T53" s="54">
        <f t="shared" si="8"/>
        <v>0</v>
      </c>
      <c r="U53" s="54">
        <f t="shared" si="9"/>
        <v>0</v>
      </c>
      <c r="V53" s="54">
        <f t="shared" si="10"/>
        <v>1945</v>
      </c>
      <c r="W53" s="95">
        <f>W54</f>
        <v>0</v>
      </c>
      <c r="X53" s="95">
        <f>X54</f>
        <v>0</v>
      </c>
      <c r="Y53" s="95">
        <f>Y54</f>
        <v>0</v>
      </c>
      <c r="Z53" s="95">
        <f>Z54</f>
        <v>0</v>
      </c>
      <c r="AA53" s="95">
        <f>AA54</f>
        <v>0</v>
      </c>
      <c r="AB53" s="54">
        <f t="shared" si="12"/>
        <v>1945</v>
      </c>
      <c r="AC53" s="54">
        <f t="shared" si="13"/>
        <v>0</v>
      </c>
      <c r="AD53" s="54">
        <f t="shared" si="14"/>
        <v>0</v>
      </c>
      <c r="AE53" s="54">
        <f t="shared" si="15"/>
        <v>0</v>
      </c>
      <c r="AF53" s="54">
        <f t="shared" si="16"/>
        <v>1945</v>
      </c>
      <c r="AG53" s="95">
        <f>AG54</f>
        <v>0</v>
      </c>
      <c r="AH53" s="95">
        <f>AH54</f>
        <v>0</v>
      </c>
      <c r="AI53" s="95">
        <f>AI54</f>
        <v>0</v>
      </c>
      <c r="AJ53" s="95">
        <f>AJ54</f>
        <v>0</v>
      </c>
      <c r="AK53" s="95">
        <f>AK54</f>
        <v>0</v>
      </c>
      <c r="AL53" s="54">
        <f t="shared" si="18"/>
        <v>1945</v>
      </c>
      <c r="AM53" s="54">
        <f t="shared" si="19"/>
        <v>0</v>
      </c>
      <c r="AN53" s="54">
        <f t="shared" si="20"/>
        <v>0</v>
      </c>
      <c r="AO53" s="54">
        <f t="shared" si="21"/>
        <v>0</v>
      </c>
      <c r="AP53" s="54">
        <f t="shared" si="22"/>
        <v>1945</v>
      </c>
    </row>
    <row r="54" spans="1:42" s="39" customFormat="1" ht="28.5">
      <c r="A54" s="40"/>
      <c r="B54" s="11" t="s">
        <v>165</v>
      </c>
      <c r="C54" s="11"/>
      <c r="D54" s="17" t="s">
        <v>137</v>
      </c>
      <c r="E54" s="17" t="s">
        <v>182</v>
      </c>
      <c r="F54" s="17" t="s">
        <v>345</v>
      </c>
      <c r="G54" s="17" t="s">
        <v>166</v>
      </c>
      <c r="H54" s="68">
        <f>I54+L54</f>
        <v>1945</v>
      </c>
      <c r="I54" s="68">
        <f>J54+K54</f>
        <v>0</v>
      </c>
      <c r="J54" s="54"/>
      <c r="K54" s="54"/>
      <c r="L54" s="54">
        <v>1945</v>
      </c>
      <c r="M54" s="94">
        <f>N54+Q54</f>
        <v>0</v>
      </c>
      <c r="N54" s="94">
        <f>O54+P54</f>
        <v>0</v>
      </c>
      <c r="O54" s="95"/>
      <c r="P54" s="95"/>
      <c r="Q54" s="95"/>
      <c r="R54" s="68">
        <f t="shared" si="6"/>
        <v>1945</v>
      </c>
      <c r="S54" s="68">
        <f t="shared" si="7"/>
        <v>0</v>
      </c>
      <c r="T54" s="54">
        <f t="shared" si="8"/>
        <v>0</v>
      </c>
      <c r="U54" s="54">
        <f t="shared" si="9"/>
        <v>0</v>
      </c>
      <c r="V54" s="54">
        <f t="shared" si="10"/>
        <v>1945</v>
      </c>
      <c r="W54" s="94">
        <f>X54+AA54</f>
        <v>0</v>
      </c>
      <c r="X54" s="94">
        <f>Y54+Z54</f>
        <v>0</v>
      </c>
      <c r="Y54" s="95"/>
      <c r="Z54" s="95"/>
      <c r="AA54" s="95"/>
      <c r="AB54" s="68">
        <f t="shared" si="12"/>
        <v>1945</v>
      </c>
      <c r="AC54" s="68">
        <f t="shared" si="13"/>
        <v>0</v>
      </c>
      <c r="AD54" s="54">
        <f t="shared" si="14"/>
        <v>0</v>
      </c>
      <c r="AE54" s="54">
        <f t="shared" si="15"/>
        <v>0</v>
      </c>
      <c r="AF54" s="54">
        <f t="shared" si="16"/>
        <v>1945</v>
      </c>
      <c r="AG54" s="94">
        <f>AH54+AK54</f>
        <v>0</v>
      </c>
      <c r="AH54" s="94">
        <f>AI54+AJ54</f>
        <v>0</v>
      </c>
      <c r="AI54" s="95"/>
      <c r="AJ54" s="95"/>
      <c r="AK54" s="95"/>
      <c r="AL54" s="68">
        <f t="shared" si="18"/>
        <v>1945</v>
      </c>
      <c r="AM54" s="68">
        <f t="shared" si="19"/>
        <v>0</v>
      </c>
      <c r="AN54" s="54">
        <f t="shared" si="20"/>
        <v>0</v>
      </c>
      <c r="AO54" s="54">
        <f t="shared" si="21"/>
        <v>0</v>
      </c>
      <c r="AP54" s="54">
        <f t="shared" si="22"/>
        <v>1945</v>
      </c>
    </row>
    <row r="55" spans="1:42" s="39" customFormat="1" ht="57">
      <c r="A55" s="40"/>
      <c r="B55" s="11" t="s">
        <v>348</v>
      </c>
      <c r="C55" s="11"/>
      <c r="D55" s="17" t="s">
        <v>137</v>
      </c>
      <c r="E55" s="17" t="s">
        <v>182</v>
      </c>
      <c r="F55" s="17" t="s">
        <v>346</v>
      </c>
      <c r="G55" s="17"/>
      <c r="H55" s="54">
        <f aca="true" t="shared" si="53" ref="H55:Q55">H56</f>
        <v>768</v>
      </c>
      <c r="I55" s="54">
        <f t="shared" si="53"/>
        <v>0</v>
      </c>
      <c r="J55" s="54">
        <f t="shared" si="53"/>
        <v>0</v>
      </c>
      <c r="K55" s="54">
        <f t="shared" si="53"/>
        <v>0</v>
      </c>
      <c r="L55" s="54">
        <f t="shared" si="53"/>
        <v>768</v>
      </c>
      <c r="M55" s="95">
        <f t="shared" si="53"/>
        <v>0</v>
      </c>
      <c r="N55" s="95">
        <f t="shared" si="53"/>
        <v>0</v>
      </c>
      <c r="O55" s="95">
        <f t="shared" si="53"/>
        <v>0</v>
      </c>
      <c r="P55" s="95">
        <f t="shared" si="53"/>
        <v>0</v>
      </c>
      <c r="Q55" s="95">
        <f t="shared" si="53"/>
        <v>0</v>
      </c>
      <c r="R55" s="54">
        <f t="shared" si="6"/>
        <v>768</v>
      </c>
      <c r="S55" s="54">
        <f t="shared" si="7"/>
        <v>0</v>
      </c>
      <c r="T55" s="54">
        <f t="shared" si="8"/>
        <v>0</v>
      </c>
      <c r="U55" s="54">
        <f t="shared" si="9"/>
        <v>0</v>
      </c>
      <c r="V55" s="54">
        <f t="shared" si="10"/>
        <v>768</v>
      </c>
      <c r="W55" s="95">
        <f>W56</f>
        <v>0</v>
      </c>
      <c r="X55" s="95">
        <f>X56</f>
        <v>0</v>
      </c>
      <c r="Y55" s="95">
        <f>Y56</f>
        <v>0</v>
      </c>
      <c r="Z55" s="95">
        <f>Z56</f>
        <v>0</v>
      </c>
      <c r="AA55" s="95">
        <f>AA56</f>
        <v>0</v>
      </c>
      <c r="AB55" s="54">
        <f t="shared" si="12"/>
        <v>768</v>
      </c>
      <c r="AC55" s="54">
        <f t="shared" si="13"/>
        <v>0</v>
      </c>
      <c r="AD55" s="54">
        <f t="shared" si="14"/>
        <v>0</v>
      </c>
      <c r="AE55" s="54">
        <f t="shared" si="15"/>
        <v>0</v>
      </c>
      <c r="AF55" s="54">
        <f t="shared" si="16"/>
        <v>768</v>
      </c>
      <c r="AG55" s="95">
        <f>AG56</f>
        <v>-153.6</v>
      </c>
      <c r="AH55" s="95">
        <f>AH56</f>
        <v>0</v>
      </c>
      <c r="AI55" s="95">
        <f>AI56</f>
        <v>0</v>
      </c>
      <c r="AJ55" s="95">
        <f>AJ56</f>
        <v>0</v>
      </c>
      <c r="AK55" s="95">
        <f>AK56</f>
        <v>-153.6</v>
      </c>
      <c r="AL55" s="54">
        <f t="shared" si="18"/>
        <v>614.4</v>
      </c>
      <c r="AM55" s="54">
        <f t="shared" si="19"/>
        <v>0</v>
      </c>
      <c r="AN55" s="54">
        <f t="shared" si="20"/>
        <v>0</v>
      </c>
      <c r="AO55" s="54">
        <f t="shared" si="21"/>
        <v>0</v>
      </c>
      <c r="AP55" s="54">
        <f t="shared" si="22"/>
        <v>614.4</v>
      </c>
    </row>
    <row r="56" spans="1:42" s="39" customFormat="1" ht="28.5">
      <c r="A56" s="40"/>
      <c r="B56" s="11" t="s">
        <v>165</v>
      </c>
      <c r="C56" s="11"/>
      <c r="D56" s="17" t="s">
        <v>137</v>
      </c>
      <c r="E56" s="17" t="s">
        <v>182</v>
      </c>
      <c r="F56" s="17" t="s">
        <v>346</v>
      </c>
      <c r="G56" s="17" t="s">
        <v>166</v>
      </c>
      <c r="H56" s="68">
        <f>I56+L56</f>
        <v>768</v>
      </c>
      <c r="I56" s="68">
        <f>J56+K56</f>
        <v>0</v>
      </c>
      <c r="J56" s="54"/>
      <c r="K56" s="54"/>
      <c r="L56" s="54">
        <v>768</v>
      </c>
      <c r="M56" s="94">
        <f>N56+Q56</f>
        <v>0</v>
      </c>
      <c r="N56" s="94">
        <f>O56+P56</f>
        <v>0</v>
      </c>
      <c r="O56" s="95"/>
      <c r="P56" s="95"/>
      <c r="Q56" s="95"/>
      <c r="R56" s="68">
        <f t="shared" si="6"/>
        <v>768</v>
      </c>
      <c r="S56" s="68">
        <f t="shared" si="7"/>
        <v>0</v>
      </c>
      <c r="T56" s="54">
        <f t="shared" si="8"/>
        <v>0</v>
      </c>
      <c r="U56" s="54">
        <f t="shared" si="9"/>
        <v>0</v>
      </c>
      <c r="V56" s="54">
        <f t="shared" si="10"/>
        <v>768</v>
      </c>
      <c r="W56" s="94">
        <f>X56+AA56</f>
        <v>0</v>
      </c>
      <c r="X56" s="94">
        <f>Y56+Z56</f>
        <v>0</v>
      </c>
      <c r="Y56" s="95"/>
      <c r="Z56" s="95"/>
      <c r="AA56" s="95"/>
      <c r="AB56" s="68">
        <f t="shared" si="12"/>
        <v>768</v>
      </c>
      <c r="AC56" s="68">
        <f t="shared" si="13"/>
        <v>0</v>
      </c>
      <c r="AD56" s="54">
        <f t="shared" si="14"/>
        <v>0</v>
      </c>
      <c r="AE56" s="54">
        <f t="shared" si="15"/>
        <v>0</v>
      </c>
      <c r="AF56" s="54">
        <f t="shared" si="16"/>
        <v>768</v>
      </c>
      <c r="AG56" s="94">
        <f>AH56+AK56</f>
        <v>-153.6</v>
      </c>
      <c r="AH56" s="94">
        <f>AI56+AJ56</f>
        <v>0</v>
      </c>
      <c r="AI56" s="95"/>
      <c r="AJ56" s="95"/>
      <c r="AK56" s="95">
        <v>-153.6</v>
      </c>
      <c r="AL56" s="68">
        <f t="shared" si="18"/>
        <v>614.4</v>
      </c>
      <c r="AM56" s="68">
        <f t="shared" si="19"/>
        <v>0</v>
      </c>
      <c r="AN56" s="54">
        <f t="shared" si="20"/>
        <v>0</v>
      </c>
      <c r="AO56" s="54">
        <f t="shared" si="21"/>
        <v>0</v>
      </c>
      <c r="AP56" s="54">
        <f t="shared" si="22"/>
        <v>614.4</v>
      </c>
    </row>
    <row r="57" spans="1:42" s="39" customFormat="1" ht="71.25">
      <c r="A57" s="40"/>
      <c r="B57" s="11" t="s">
        <v>162</v>
      </c>
      <c r="C57" s="11"/>
      <c r="D57" s="17" t="s">
        <v>137</v>
      </c>
      <c r="E57" s="17" t="s">
        <v>182</v>
      </c>
      <c r="F57" s="17" t="s">
        <v>163</v>
      </c>
      <c r="G57" s="17"/>
      <c r="H57" s="68">
        <f>I57+L57</f>
        <v>27764.2</v>
      </c>
      <c r="I57" s="68">
        <f>J57+K57</f>
        <v>21471</v>
      </c>
      <c r="J57" s="68">
        <f aca="true" t="shared" si="54" ref="J57:L58">J58</f>
        <v>21471</v>
      </c>
      <c r="K57" s="68">
        <f t="shared" si="54"/>
        <v>0</v>
      </c>
      <c r="L57" s="68">
        <f t="shared" si="54"/>
        <v>6293.2</v>
      </c>
      <c r="M57" s="94">
        <f>N57+Q57</f>
        <v>0</v>
      </c>
      <c r="N57" s="94">
        <f>O57+P57</f>
        <v>0</v>
      </c>
      <c r="O57" s="94">
        <f aca="true" t="shared" si="55" ref="O57:Q58">O58</f>
        <v>0</v>
      </c>
      <c r="P57" s="94">
        <f t="shared" si="55"/>
        <v>0</v>
      </c>
      <c r="Q57" s="94">
        <f t="shared" si="55"/>
        <v>0</v>
      </c>
      <c r="R57" s="68">
        <f t="shared" si="6"/>
        <v>27764.2</v>
      </c>
      <c r="S57" s="68">
        <f t="shared" si="7"/>
        <v>21471</v>
      </c>
      <c r="T57" s="68">
        <f t="shared" si="8"/>
        <v>21471</v>
      </c>
      <c r="U57" s="68">
        <f t="shared" si="9"/>
        <v>0</v>
      </c>
      <c r="V57" s="68">
        <f t="shared" si="10"/>
        <v>6293.2</v>
      </c>
      <c r="W57" s="94">
        <f>X57+AA57</f>
        <v>0</v>
      </c>
      <c r="X57" s="94">
        <f>Y57+Z57</f>
        <v>2821</v>
      </c>
      <c r="Y57" s="94">
        <f aca="true" t="shared" si="56" ref="Y57:AA58">Y58</f>
        <v>2821</v>
      </c>
      <c r="Z57" s="94">
        <f t="shared" si="56"/>
        <v>0</v>
      </c>
      <c r="AA57" s="94">
        <f t="shared" si="56"/>
        <v>-2821</v>
      </c>
      <c r="AB57" s="68">
        <f t="shared" si="12"/>
        <v>27764.2</v>
      </c>
      <c r="AC57" s="68">
        <f t="shared" si="13"/>
        <v>24292</v>
      </c>
      <c r="AD57" s="68">
        <f t="shared" si="14"/>
        <v>24292</v>
      </c>
      <c r="AE57" s="68">
        <f t="shared" si="15"/>
        <v>0</v>
      </c>
      <c r="AF57" s="68">
        <f t="shared" si="16"/>
        <v>3472.2</v>
      </c>
      <c r="AG57" s="94">
        <f>AH57+AK57</f>
        <v>-5898.4</v>
      </c>
      <c r="AH57" s="94">
        <f>AI57+AJ57</f>
        <v>-5774</v>
      </c>
      <c r="AI57" s="94">
        <f aca="true" t="shared" si="57" ref="AI57:AK58">AI58</f>
        <v>-5774</v>
      </c>
      <c r="AJ57" s="94">
        <f t="shared" si="57"/>
        <v>0</v>
      </c>
      <c r="AK57" s="94">
        <f t="shared" si="57"/>
        <v>-124.4</v>
      </c>
      <c r="AL57" s="68">
        <f t="shared" si="18"/>
        <v>21865.800000000003</v>
      </c>
      <c r="AM57" s="68">
        <f t="shared" si="19"/>
        <v>18518</v>
      </c>
      <c r="AN57" s="68">
        <f t="shared" si="20"/>
        <v>18518</v>
      </c>
      <c r="AO57" s="68">
        <f t="shared" si="21"/>
        <v>0</v>
      </c>
      <c r="AP57" s="68">
        <f t="shared" si="22"/>
        <v>3347.7999999999997</v>
      </c>
    </row>
    <row r="58" spans="1:42" s="39" customFormat="1" ht="14.25">
      <c r="A58" s="40"/>
      <c r="B58" s="11" t="s">
        <v>145</v>
      </c>
      <c r="C58" s="11"/>
      <c r="D58" s="17" t="s">
        <v>137</v>
      </c>
      <c r="E58" s="17" t="s">
        <v>182</v>
      </c>
      <c r="F58" s="17" t="s">
        <v>167</v>
      </c>
      <c r="G58" s="17"/>
      <c r="H58" s="68">
        <f>I58+L58</f>
        <v>27764.2</v>
      </c>
      <c r="I58" s="68">
        <f>J58+K58</f>
        <v>21471</v>
      </c>
      <c r="J58" s="54">
        <f t="shared" si="54"/>
        <v>21471</v>
      </c>
      <c r="K58" s="54">
        <f t="shared" si="54"/>
        <v>0</v>
      </c>
      <c r="L58" s="54">
        <f t="shared" si="54"/>
        <v>6293.2</v>
      </c>
      <c r="M58" s="94">
        <f>N58+Q58</f>
        <v>0</v>
      </c>
      <c r="N58" s="94">
        <f>O58+P58</f>
        <v>0</v>
      </c>
      <c r="O58" s="95">
        <f t="shared" si="55"/>
        <v>0</v>
      </c>
      <c r="P58" s="95">
        <f t="shared" si="55"/>
        <v>0</v>
      </c>
      <c r="Q58" s="95">
        <f t="shared" si="55"/>
        <v>0</v>
      </c>
      <c r="R58" s="68">
        <f t="shared" si="6"/>
        <v>27764.2</v>
      </c>
      <c r="S58" s="68">
        <f t="shared" si="7"/>
        <v>21471</v>
      </c>
      <c r="T58" s="54">
        <f t="shared" si="8"/>
        <v>21471</v>
      </c>
      <c r="U58" s="54">
        <f t="shared" si="9"/>
        <v>0</v>
      </c>
      <c r="V58" s="54">
        <f t="shared" si="10"/>
        <v>6293.2</v>
      </c>
      <c r="W58" s="94">
        <f>X58+AA58</f>
        <v>0</v>
      </c>
      <c r="X58" s="94">
        <f>Y58+Z58</f>
        <v>2821</v>
      </c>
      <c r="Y58" s="95">
        <f t="shared" si="56"/>
        <v>2821</v>
      </c>
      <c r="Z58" s="95">
        <f t="shared" si="56"/>
        <v>0</v>
      </c>
      <c r="AA58" s="95">
        <f t="shared" si="56"/>
        <v>-2821</v>
      </c>
      <c r="AB58" s="68">
        <f t="shared" si="12"/>
        <v>27764.2</v>
      </c>
      <c r="AC58" s="68">
        <f t="shared" si="13"/>
        <v>24292</v>
      </c>
      <c r="AD58" s="54">
        <f t="shared" si="14"/>
        <v>24292</v>
      </c>
      <c r="AE58" s="54">
        <f t="shared" si="15"/>
        <v>0</v>
      </c>
      <c r="AF58" s="54">
        <f t="shared" si="16"/>
        <v>3472.2</v>
      </c>
      <c r="AG58" s="94">
        <f>AH58+AK58</f>
        <v>-5898.4</v>
      </c>
      <c r="AH58" s="94">
        <f>AI58+AJ58</f>
        <v>-5774</v>
      </c>
      <c r="AI58" s="95">
        <f t="shared" si="57"/>
        <v>-5774</v>
      </c>
      <c r="AJ58" s="95">
        <f t="shared" si="57"/>
        <v>0</v>
      </c>
      <c r="AK58" s="95">
        <f t="shared" si="57"/>
        <v>-124.4</v>
      </c>
      <c r="AL58" s="68">
        <f t="shared" si="18"/>
        <v>21865.800000000003</v>
      </c>
      <c r="AM58" s="68">
        <f t="shared" si="19"/>
        <v>18518</v>
      </c>
      <c r="AN58" s="54">
        <f t="shared" si="20"/>
        <v>18518</v>
      </c>
      <c r="AO58" s="54">
        <f t="shared" si="21"/>
        <v>0</v>
      </c>
      <c r="AP58" s="54">
        <f t="shared" si="22"/>
        <v>3347.7999999999997</v>
      </c>
    </row>
    <row r="59" spans="1:42" s="39" customFormat="1" ht="28.5">
      <c r="A59" s="40"/>
      <c r="B59" s="11" t="s">
        <v>165</v>
      </c>
      <c r="C59" s="11"/>
      <c r="D59" s="17" t="s">
        <v>137</v>
      </c>
      <c r="E59" s="17" t="s">
        <v>182</v>
      </c>
      <c r="F59" s="17" t="s">
        <v>167</v>
      </c>
      <c r="G59" s="17" t="s">
        <v>166</v>
      </c>
      <c r="H59" s="68">
        <f>I59+L59</f>
        <v>27764.2</v>
      </c>
      <c r="I59" s="68">
        <f>J59+K59</f>
        <v>21471</v>
      </c>
      <c r="J59" s="54">
        <f>9780+11619+36+36</f>
        <v>21471</v>
      </c>
      <c r="K59" s="54"/>
      <c r="L59" s="54">
        <f>2228+1244.2+2821</f>
        <v>6293.2</v>
      </c>
      <c r="M59" s="94">
        <f>N59+Q59</f>
        <v>0</v>
      </c>
      <c r="N59" s="94">
        <f>O59+P59</f>
        <v>0</v>
      </c>
      <c r="O59" s="95"/>
      <c r="P59" s="95"/>
      <c r="Q59" s="95"/>
      <c r="R59" s="68">
        <f t="shared" si="6"/>
        <v>27764.2</v>
      </c>
      <c r="S59" s="68">
        <f t="shared" si="7"/>
        <v>21471</v>
      </c>
      <c r="T59" s="54">
        <f t="shared" si="8"/>
        <v>21471</v>
      </c>
      <c r="U59" s="54">
        <f t="shared" si="9"/>
        <v>0</v>
      </c>
      <c r="V59" s="54">
        <f t="shared" si="10"/>
        <v>6293.2</v>
      </c>
      <c r="W59" s="94">
        <f>X59+AA59</f>
        <v>0</v>
      </c>
      <c r="X59" s="94">
        <f>Y59+Z59</f>
        <v>2821</v>
      </c>
      <c r="Y59" s="95">
        <v>2821</v>
      </c>
      <c r="Z59" s="95"/>
      <c r="AA59" s="95">
        <v>-2821</v>
      </c>
      <c r="AB59" s="68">
        <f t="shared" si="12"/>
        <v>27764.2</v>
      </c>
      <c r="AC59" s="68">
        <f t="shared" si="13"/>
        <v>24292</v>
      </c>
      <c r="AD59" s="54">
        <f t="shared" si="14"/>
        <v>24292</v>
      </c>
      <c r="AE59" s="54">
        <f t="shared" si="15"/>
        <v>0</v>
      </c>
      <c r="AF59" s="54">
        <f t="shared" si="16"/>
        <v>3472.2</v>
      </c>
      <c r="AG59" s="94">
        <f>AH59+AK59</f>
        <v>-5898.4</v>
      </c>
      <c r="AH59" s="94">
        <f>AI59+AJ59</f>
        <v>-5774</v>
      </c>
      <c r="AI59" s="95">
        <f>-60-5714</f>
        <v>-5774</v>
      </c>
      <c r="AJ59" s="95"/>
      <c r="AK59" s="95">
        <v>-124.4</v>
      </c>
      <c r="AL59" s="68">
        <f t="shared" si="18"/>
        <v>21865.800000000003</v>
      </c>
      <c r="AM59" s="68">
        <f t="shared" si="19"/>
        <v>18518</v>
      </c>
      <c r="AN59" s="54">
        <f t="shared" si="20"/>
        <v>18518</v>
      </c>
      <c r="AO59" s="54">
        <f t="shared" si="21"/>
        <v>0</v>
      </c>
      <c r="AP59" s="54">
        <f t="shared" si="22"/>
        <v>3347.7999999999997</v>
      </c>
    </row>
    <row r="60" spans="1:42" s="39" customFormat="1" ht="28.5" customHeight="1" hidden="1">
      <c r="A60" s="40"/>
      <c r="B60" s="11" t="s">
        <v>165</v>
      </c>
      <c r="C60" s="11"/>
      <c r="D60" s="17" t="s">
        <v>137</v>
      </c>
      <c r="E60" s="17" t="s">
        <v>182</v>
      </c>
      <c r="F60" s="17" t="s">
        <v>301</v>
      </c>
      <c r="G60" s="17" t="s">
        <v>166</v>
      </c>
      <c r="H60" s="68"/>
      <c r="I60" s="68"/>
      <c r="J60" s="54"/>
      <c r="K60" s="54"/>
      <c r="L60" s="54"/>
      <c r="M60" s="94"/>
      <c r="N60" s="94"/>
      <c r="O60" s="95"/>
      <c r="P60" s="95"/>
      <c r="Q60" s="95"/>
      <c r="R60" s="68">
        <f t="shared" si="6"/>
        <v>0</v>
      </c>
      <c r="S60" s="68">
        <f t="shared" si="7"/>
        <v>0</v>
      </c>
      <c r="T60" s="54">
        <f t="shared" si="8"/>
        <v>0</v>
      </c>
      <c r="U60" s="54">
        <f t="shared" si="9"/>
        <v>0</v>
      </c>
      <c r="V60" s="54">
        <f t="shared" si="10"/>
        <v>0</v>
      </c>
      <c r="W60" s="94"/>
      <c r="X60" s="94"/>
      <c r="Y60" s="95"/>
      <c r="Z60" s="95"/>
      <c r="AA60" s="95"/>
      <c r="AB60" s="68">
        <f t="shared" si="12"/>
        <v>0</v>
      </c>
      <c r="AC60" s="68">
        <f t="shared" si="13"/>
        <v>0</v>
      </c>
      <c r="AD60" s="54">
        <f t="shared" si="14"/>
        <v>0</v>
      </c>
      <c r="AE60" s="54">
        <f t="shared" si="15"/>
        <v>0</v>
      </c>
      <c r="AF60" s="54">
        <f t="shared" si="16"/>
        <v>0</v>
      </c>
      <c r="AG60" s="94"/>
      <c r="AH60" s="94"/>
      <c r="AI60" s="95"/>
      <c r="AJ60" s="95"/>
      <c r="AK60" s="95"/>
      <c r="AL60" s="68">
        <f t="shared" si="18"/>
        <v>0</v>
      </c>
      <c r="AM60" s="68">
        <f t="shared" si="19"/>
        <v>0</v>
      </c>
      <c r="AN60" s="54">
        <f t="shared" si="20"/>
        <v>0</v>
      </c>
      <c r="AO60" s="54">
        <f t="shared" si="21"/>
        <v>0</v>
      </c>
      <c r="AP60" s="54">
        <f t="shared" si="22"/>
        <v>0</v>
      </c>
    </row>
    <row r="61" spans="1:42" s="39" customFormat="1" ht="28.5" customHeight="1" hidden="1">
      <c r="A61" s="40"/>
      <c r="B61" s="11" t="s">
        <v>165</v>
      </c>
      <c r="C61" s="11"/>
      <c r="D61" s="17" t="s">
        <v>137</v>
      </c>
      <c r="E61" s="17" t="s">
        <v>182</v>
      </c>
      <c r="F61" s="17" t="s">
        <v>302</v>
      </c>
      <c r="G61" s="17" t="s">
        <v>166</v>
      </c>
      <c r="H61" s="68"/>
      <c r="I61" s="68"/>
      <c r="J61" s="54"/>
      <c r="K61" s="54"/>
      <c r="L61" s="54"/>
      <c r="M61" s="94"/>
      <c r="N61" s="94"/>
      <c r="O61" s="95"/>
      <c r="P61" s="95"/>
      <c r="Q61" s="95"/>
      <c r="R61" s="68">
        <f t="shared" si="6"/>
        <v>0</v>
      </c>
      <c r="S61" s="68">
        <f t="shared" si="7"/>
        <v>0</v>
      </c>
      <c r="T61" s="54">
        <f t="shared" si="8"/>
        <v>0</v>
      </c>
      <c r="U61" s="54">
        <f t="shared" si="9"/>
        <v>0</v>
      </c>
      <c r="V61" s="54">
        <f t="shared" si="10"/>
        <v>0</v>
      </c>
      <c r="W61" s="94"/>
      <c r="X61" s="94"/>
      <c r="Y61" s="95"/>
      <c r="Z61" s="95"/>
      <c r="AA61" s="95"/>
      <c r="AB61" s="68">
        <f t="shared" si="12"/>
        <v>0</v>
      </c>
      <c r="AC61" s="68">
        <f t="shared" si="13"/>
        <v>0</v>
      </c>
      <c r="AD61" s="54">
        <f t="shared" si="14"/>
        <v>0</v>
      </c>
      <c r="AE61" s="54">
        <f t="shared" si="15"/>
        <v>0</v>
      </c>
      <c r="AF61" s="54">
        <f t="shared" si="16"/>
        <v>0</v>
      </c>
      <c r="AG61" s="94"/>
      <c r="AH61" s="94"/>
      <c r="AI61" s="95"/>
      <c r="AJ61" s="95"/>
      <c r="AK61" s="95"/>
      <c r="AL61" s="68">
        <f t="shared" si="18"/>
        <v>0</v>
      </c>
      <c r="AM61" s="68">
        <f t="shared" si="19"/>
        <v>0</v>
      </c>
      <c r="AN61" s="54">
        <f t="shared" si="20"/>
        <v>0</v>
      </c>
      <c r="AO61" s="54">
        <f t="shared" si="21"/>
        <v>0</v>
      </c>
      <c r="AP61" s="54">
        <f t="shared" si="22"/>
        <v>0</v>
      </c>
    </row>
    <row r="62" spans="1:42" s="39" customFormat="1" ht="57">
      <c r="A62" s="40"/>
      <c r="B62" s="11" t="s">
        <v>40</v>
      </c>
      <c r="C62" s="11"/>
      <c r="D62" s="17" t="s">
        <v>137</v>
      </c>
      <c r="E62" s="17" t="s">
        <v>182</v>
      </c>
      <c r="F62" s="17" t="s">
        <v>41</v>
      </c>
      <c r="G62" s="17"/>
      <c r="H62" s="68">
        <f aca="true" t="shared" si="58" ref="H62:Q62">H63+H65</f>
        <v>488</v>
      </c>
      <c r="I62" s="68">
        <f t="shared" si="58"/>
        <v>488</v>
      </c>
      <c r="J62" s="68">
        <f t="shared" si="58"/>
        <v>488</v>
      </c>
      <c r="K62" s="68">
        <f t="shared" si="58"/>
        <v>0</v>
      </c>
      <c r="L62" s="68">
        <f t="shared" si="58"/>
        <v>0</v>
      </c>
      <c r="M62" s="94">
        <f t="shared" si="58"/>
        <v>0</v>
      </c>
      <c r="N62" s="94">
        <f t="shared" si="58"/>
        <v>0</v>
      </c>
      <c r="O62" s="94">
        <f t="shared" si="58"/>
        <v>0</v>
      </c>
      <c r="P62" s="94">
        <f t="shared" si="58"/>
        <v>0</v>
      </c>
      <c r="Q62" s="94">
        <f t="shared" si="58"/>
        <v>0</v>
      </c>
      <c r="R62" s="68">
        <f t="shared" si="6"/>
        <v>488</v>
      </c>
      <c r="S62" s="68">
        <f t="shared" si="7"/>
        <v>488</v>
      </c>
      <c r="T62" s="68">
        <f t="shared" si="8"/>
        <v>488</v>
      </c>
      <c r="U62" s="68">
        <f t="shared" si="9"/>
        <v>0</v>
      </c>
      <c r="V62" s="68">
        <f t="shared" si="10"/>
        <v>0</v>
      </c>
      <c r="W62" s="94">
        <f>W63+W65</f>
        <v>0</v>
      </c>
      <c r="X62" s="94">
        <f>X63+X65</f>
        <v>0</v>
      </c>
      <c r="Y62" s="94">
        <f>Y63+Y65</f>
        <v>0</v>
      </c>
      <c r="Z62" s="94">
        <f>Z63+Z65</f>
        <v>0</v>
      </c>
      <c r="AA62" s="94">
        <f>AA63+AA65</f>
        <v>0</v>
      </c>
      <c r="AB62" s="68">
        <f t="shared" si="12"/>
        <v>488</v>
      </c>
      <c r="AC62" s="68">
        <f t="shared" si="13"/>
        <v>488</v>
      </c>
      <c r="AD62" s="68">
        <f t="shared" si="14"/>
        <v>488</v>
      </c>
      <c r="AE62" s="68">
        <f t="shared" si="15"/>
        <v>0</v>
      </c>
      <c r="AF62" s="68">
        <f t="shared" si="16"/>
        <v>0</v>
      </c>
      <c r="AG62" s="94">
        <f>AG63+AG65</f>
        <v>0</v>
      </c>
      <c r="AH62" s="94">
        <f>AH63+AH65</f>
        <v>0</v>
      </c>
      <c r="AI62" s="94">
        <f>AI63+AI65</f>
        <v>0</v>
      </c>
      <c r="AJ62" s="94">
        <f>AJ63+AJ65</f>
        <v>0</v>
      </c>
      <c r="AK62" s="94">
        <f>AK63+AK65</f>
        <v>0</v>
      </c>
      <c r="AL62" s="68">
        <f t="shared" si="18"/>
        <v>488</v>
      </c>
      <c r="AM62" s="68">
        <f t="shared" si="19"/>
        <v>488</v>
      </c>
      <c r="AN62" s="68">
        <f t="shared" si="20"/>
        <v>488</v>
      </c>
      <c r="AO62" s="68">
        <f t="shared" si="21"/>
        <v>0</v>
      </c>
      <c r="AP62" s="68">
        <f t="shared" si="22"/>
        <v>0</v>
      </c>
    </row>
    <row r="63" spans="1:42" s="39" customFormat="1" ht="57" customHeight="1" hidden="1">
      <c r="A63" s="40"/>
      <c r="B63" s="11" t="s">
        <v>42</v>
      </c>
      <c r="C63" s="11"/>
      <c r="D63" s="17" t="s">
        <v>137</v>
      </c>
      <c r="E63" s="17" t="s">
        <v>182</v>
      </c>
      <c r="F63" s="17" t="s">
        <v>300</v>
      </c>
      <c r="G63" s="17"/>
      <c r="H63" s="69">
        <f aca="true" t="shared" si="59" ref="H63:Q63">H64</f>
        <v>0</v>
      </c>
      <c r="I63" s="69">
        <f t="shared" si="59"/>
        <v>0</v>
      </c>
      <c r="J63" s="69">
        <f t="shared" si="59"/>
        <v>0</v>
      </c>
      <c r="K63" s="69">
        <f t="shared" si="59"/>
        <v>0</v>
      </c>
      <c r="L63" s="69">
        <f t="shared" si="59"/>
        <v>0</v>
      </c>
      <c r="M63" s="96">
        <f t="shared" si="59"/>
        <v>0</v>
      </c>
      <c r="N63" s="96">
        <f t="shared" si="59"/>
        <v>0</v>
      </c>
      <c r="O63" s="96">
        <f t="shared" si="59"/>
        <v>0</v>
      </c>
      <c r="P63" s="96">
        <f t="shared" si="59"/>
        <v>0</v>
      </c>
      <c r="Q63" s="96">
        <f t="shared" si="59"/>
        <v>0</v>
      </c>
      <c r="R63" s="69">
        <f t="shared" si="6"/>
        <v>0</v>
      </c>
      <c r="S63" s="69">
        <f t="shared" si="7"/>
        <v>0</v>
      </c>
      <c r="T63" s="69">
        <f t="shared" si="8"/>
        <v>0</v>
      </c>
      <c r="U63" s="69">
        <f t="shared" si="9"/>
        <v>0</v>
      </c>
      <c r="V63" s="69">
        <f t="shared" si="10"/>
        <v>0</v>
      </c>
      <c r="W63" s="96">
        <f>W64</f>
        <v>0</v>
      </c>
      <c r="X63" s="96">
        <f>X64</f>
        <v>0</v>
      </c>
      <c r="Y63" s="96">
        <f>Y64</f>
        <v>0</v>
      </c>
      <c r="Z63" s="96">
        <f>Z64</f>
        <v>0</v>
      </c>
      <c r="AA63" s="96">
        <f>AA64</f>
        <v>0</v>
      </c>
      <c r="AB63" s="69">
        <f t="shared" si="12"/>
        <v>0</v>
      </c>
      <c r="AC63" s="69">
        <f t="shared" si="13"/>
        <v>0</v>
      </c>
      <c r="AD63" s="69">
        <f t="shared" si="14"/>
        <v>0</v>
      </c>
      <c r="AE63" s="69">
        <f t="shared" si="15"/>
        <v>0</v>
      </c>
      <c r="AF63" s="69">
        <f t="shared" si="16"/>
        <v>0</v>
      </c>
      <c r="AG63" s="96">
        <f>AG64</f>
        <v>0</v>
      </c>
      <c r="AH63" s="96">
        <f>AH64</f>
        <v>0</v>
      </c>
      <c r="AI63" s="96">
        <f>AI64</f>
        <v>0</v>
      </c>
      <c r="AJ63" s="96">
        <f>AJ64</f>
        <v>0</v>
      </c>
      <c r="AK63" s="96">
        <f>AK64</f>
        <v>0</v>
      </c>
      <c r="AL63" s="69">
        <f t="shared" si="18"/>
        <v>0</v>
      </c>
      <c r="AM63" s="69">
        <f t="shared" si="19"/>
        <v>0</v>
      </c>
      <c r="AN63" s="69">
        <f t="shared" si="20"/>
        <v>0</v>
      </c>
      <c r="AO63" s="69">
        <f t="shared" si="21"/>
        <v>0</v>
      </c>
      <c r="AP63" s="69">
        <f t="shared" si="22"/>
        <v>0</v>
      </c>
    </row>
    <row r="64" spans="1:42" s="39" customFormat="1" ht="30" customHeight="1" hidden="1">
      <c r="A64" s="40"/>
      <c r="B64" s="11" t="s">
        <v>165</v>
      </c>
      <c r="C64" s="11"/>
      <c r="D64" s="17" t="s">
        <v>137</v>
      </c>
      <c r="E64" s="17" t="s">
        <v>182</v>
      </c>
      <c r="F64" s="17" t="s">
        <v>300</v>
      </c>
      <c r="G64" s="17" t="s">
        <v>166</v>
      </c>
      <c r="H64" s="69">
        <f aca="true" t="shared" si="60" ref="H64:H73">I64+L64</f>
        <v>0</v>
      </c>
      <c r="I64" s="69">
        <f aca="true" t="shared" si="61" ref="I64:I73">J64+K64</f>
        <v>0</v>
      </c>
      <c r="J64" s="54"/>
      <c r="K64" s="54"/>
      <c r="L64" s="54"/>
      <c r="M64" s="96">
        <f aca="true" t="shared" si="62" ref="M64:M73">N64+Q64</f>
        <v>0</v>
      </c>
      <c r="N64" s="96">
        <f aca="true" t="shared" si="63" ref="N64:N73">O64+P64</f>
        <v>0</v>
      </c>
      <c r="O64" s="95"/>
      <c r="P64" s="95"/>
      <c r="Q64" s="95"/>
      <c r="R64" s="69">
        <f t="shared" si="6"/>
        <v>0</v>
      </c>
      <c r="S64" s="69">
        <f t="shared" si="7"/>
        <v>0</v>
      </c>
      <c r="T64" s="54">
        <f t="shared" si="8"/>
        <v>0</v>
      </c>
      <c r="U64" s="54">
        <f t="shared" si="9"/>
        <v>0</v>
      </c>
      <c r="V64" s="54">
        <f t="shared" si="10"/>
        <v>0</v>
      </c>
      <c r="W64" s="96">
        <f aca="true" t="shared" si="64" ref="W64:W73">X64+AA64</f>
        <v>0</v>
      </c>
      <c r="X64" s="96">
        <f aca="true" t="shared" si="65" ref="X64:X73">Y64+Z64</f>
        <v>0</v>
      </c>
      <c r="Y64" s="95"/>
      <c r="Z64" s="95"/>
      <c r="AA64" s="95"/>
      <c r="AB64" s="69">
        <f t="shared" si="12"/>
        <v>0</v>
      </c>
      <c r="AC64" s="69">
        <f t="shared" si="13"/>
        <v>0</v>
      </c>
      <c r="AD64" s="54">
        <f t="shared" si="14"/>
        <v>0</v>
      </c>
      <c r="AE64" s="54">
        <f t="shared" si="15"/>
        <v>0</v>
      </c>
      <c r="AF64" s="54">
        <f t="shared" si="16"/>
        <v>0</v>
      </c>
      <c r="AG64" s="96">
        <f aca="true" t="shared" si="66" ref="AG64:AG73">AH64+AK64</f>
        <v>0</v>
      </c>
      <c r="AH64" s="96">
        <f aca="true" t="shared" si="67" ref="AH64:AH73">AI64+AJ64</f>
        <v>0</v>
      </c>
      <c r="AI64" s="95"/>
      <c r="AJ64" s="95"/>
      <c r="AK64" s="95"/>
      <c r="AL64" s="69">
        <f t="shared" si="18"/>
        <v>0</v>
      </c>
      <c r="AM64" s="69">
        <f t="shared" si="19"/>
        <v>0</v>
      </c>
      <c r="AN64" s="54">
        <f t="shared" si="20"/>
        <v>0</v>
      </c>
      <c r="AO64" s="54">
        <f t="shared" si="21"/>
        <v>0</v>
      </c>
      <c r="AP64" s="54">
        <f t="shared" si="22"/>
        <v>0</v>
      </c>
    </row>
    <row r="65" spans="1:42" s="39" customFormat="1" ht="42.75">
      <c r="A65" s="40"/>
      <c r="B65" s="11" t="s">
        <v>43</v>
      </c>
      <c r="C65" s="11"/>
      <c r="D65" s="17" t="s">
        <v>137</v>
      </c>
      <c r="E65" s="17" t="s">
        <v>182</v>
      </c>
      <c r="F65" s="17" t="s">
        <v>44</v>
      </c>
      <c r="G65" s="17"/>
      <c r="H65" s="68">
        <f t="shared" si="60"/>
        <v>488</v>
      </c>
      <c r="I65" s="68">
        <f t="shared" si="61"/>
        <v>488</v>
      </c>
      <c r="J65" s="54">
        <f aca="true" t="shared" si="68" ref="J65:L72">J66</f>
        <v>488</v>
      </c>
      <c r="K65" s="54">
        <f t="shared" si="68"/>
        <v>0</v>
      </c>
      <c r="L65" s="54">
        <f t="shared" si="68"/>
        <v>0</v>
      </c>
      <c r="M65" s="94">
        <f t="shared" si="62"/>
        <v>0</v>
      </c>
      <c r="N65" s="94">
        <f t="shared" si="63"/>
        <v>0</v>
      </c>
      <c r="O65" s="95">
        <f aca="true" t="shared" si="69" ref="O65:Q72">O66</f>
        <v>0</v>
      </c>
      <c r="P65" s="95">
        <f t="shared" si="69"/>
        <v>0</v>
      </c>
      <c r="Q65" s="95">
        <f t="shared" si="69"/>
        <v>0</v>
      </c>
      <c r="R65" s="68">
        <f t="shared" si="6"/>
        <v>488</v>
      </c>
      <c r="S65" s="68">
        <f t="shared" si="7"/>
        <v>488</v>
      </c>
      <c r="T65" s="54">
        <f t="shared" si="8"/>
        <v>488</v>
      </c>
      <c r="U65" s="54">
        <f t="shared" si="9"/>
        <v>0</v>
      </c>
      <c r="V65" s="54">
        <f t="shared" si="10"/>
        <v>0</v>
      </c>
      <c r="W65" s="94">
        <f t="shared" si="64"/>
        <v>0</v>
      </c>
      <c r="X65" s="94">
        <f t="shared" si="65"/>
        <v>0</v>
      </c>
      <c r="Y65" s="95">
        <f aca="true" t="shared" si="70" ref="Y65:AA72">Y66</f>
        <v>0</v>
      </c>
      <c r="Z65" s="95">
        <f t="shared" si="70"/>
        <v>0</v>
      </c>
      <c r="AA65" s="95">
        <f t="shared" si="70"/>
        <v>0</v>
      </c>
      <c r="AB65" s="68">
        <f t="shared" si="12"/>
        <v>488</v>
      </c>
      <c r="AC65" s="68">
        <f t="shared" si="13"/>
        <v>488</v>
      </c>
      <c r="AD65" s="54">
        <f t="shared" si="14"/>
        <v>488</v>
      </c>
      <c r="AE65" s="54">
        <f t="shared" si="15"/>
        <v>0</v>
      </c>
      <c r="AF65" s="54">
        <f t="shared" si="16"/>
        <v>0</v>
      </c>
      <c r="AG65" s="94">
        <f t="shared" si="66"/>
        <v>0</v>
      </c>
      <c r="AH65" s="94">
        <f t="shared" si="67"/>
        <v>0</v>
      </c>
      <c r="AI65" s="95">
        <f aca="true" t="shared" si="71" ref="AI65:AK72">AI66</f>
        <v>0</v>
      </c>
      <c r="AJ65" s="95">
        <f t="shared" si="71"/>
        <v>0</v>
      </c>
      <c r="AK65" s="95">
        <f t="shared" si="71"/>
        <v>0</v>
      </c>
      <c r="AL65" s="68">
        <f t="shared" si="18"/>
        <v>488</v>
      </c>
      <c r="AM65" s="68">
        <f t="shared" si="19"/>
        <v>488</v>
      </c>
      <c r="AN65" s="54">
        <f t="shared" si="20"/>
        <v>488</v>
      </c>
      <c r="AO65" s="54">
        <f t="shared" si="21"/>
        <v>0</v>
      </c>
      <c r="AP65" s="54">
        <f t="shared" si="22"/>
        <v>0</v>
      </c>
    </row>
    <row r="66" spans="1:42" s="39" customFormat="1" ht="28.5">
      <c r="A66" s="40"/>
      <c r="B66" s="11" t="s">
        <v>45</v>
      </c>
      <c r="C66" s="11"/>
      <c r="D66" s="17" t="s">
        <v>137</v>
      </c>
      <c r="E66" s="17" t="s">
        <v>182</v>
      </c>
      <c r="F66" s="17" t="s">
        <v>185</v>
      </c>
      <c r="G66" s="17"/>
      <c r="H66" s="68">
        <f t="shared" si="60"/>
        <v>488</v>
      </c>
      <c r="I66" s="68">
        <f t="shared" si="61"/>
        <v>488</v>
      </c>
      <c r="J66" s="54">
        <f t="shared" si="68"/>
        <v>488</v>
      </c>
      <c r="K66" s="54">
        <f t="shared" si="68"/>
        <v>0</v>
      </c>
      <c r="L66" s="54">
        <f t="shared" si="68"/>
        <v>0</v>
      </c>
      <c r="M66" s="94">
        <f t="shared" si="62"/>
        <v>0</v>
      </c>
      <c r="N66" s="94">
        <f t="shared" si="63"/>
        <v>0</v>
      </c>
      <c r="O66" s="95">
        <f t="shared" si="69"/>
        <v>0</v>
      </c>
      <c r="P66" s="95">
        <f t="shared" si="69"/>
        <v>0</v>
      </c>
      <c r="Q66" s="95">
        <f t="shared" si="69"/>
        <v>0</v>
      </c>
      <c r="R66" s="68">
        <f t="shared" si="6"/>
        <v>488</v>
      </c>
      <c r="S66" s="68">
        <f t="shared" si="7"/>
        <v>488</v>
      </c>
      <c r="T66" s="54">
        <f t="shared" si="8"/>
        <v>488</v>
      </c>
      <c r="U66" s="54">
        <f t="shared" si="9"/>
        <v>0</v>
      </c>
      <c r="V66" s="54">
        <f t="shared" si="10"/>
        <v>0</v>
      </c>
      <c r="W66" s="94">
        <f t="shared" si="64"/>
        <v>0</v>
      </c>
      <c r="X66" s="94">
        <f t="shared" si="65"/>
        <v>0</v>
      </c>
      <c r="Y66" s="95">
        <f t="shared" si="70"/>
        <v>0</v>
      </c>
      <c r="Z66" s="95">
        <f t="shared" si="70"/>
        <v>0</v>
      </c>
      <c r="AA66" s="95">
        <f t="shared" si="70"/>
        <v>0</v>
      </c>
      <c r="AB66" s="68">
        <f t="shared" si="12"/>
        <v>488</v>
      </c>
      <c r="AC66" s="68">
        <f t="shared" si="13"/>
        <v>488</v>
      </c>
      <c r="AD66" s="54">
        <f t="shared" si="14"/>
        <v>488</v>
      </c>
      <c r="AE66" s="54">
        <f t="shared" si="15"/>
        <v>0</v>
      </c>
      <c r="AF66" s="54">
        <f t="shared" si="16"/>
        <v>0</v>
      </c>
      <c r="AG66" s="94">
        <f t="shared" si="66"/>
        <v>0</v>
      </c>
      <c r="AH66" s="94">
        <f t="shared" si="67"/>
        <v>0</v>
      </c>
      <c r="AI66" s="95">
        <f t="shared" si="71"/>
        <v>0</v>
      </c>
      <c r="AJ66" s="95">
        <f t="shared" si="71"/>
        <v>0</v>
      </c>
      <c r="AK66" s="95">
        <f t="shared" si="71"/>
        <v>0</v>
      </c>
      <c r="AL66" s="68">
        <f t="shared" si="18"/>
        <v>488</v>
      </c>
      <c r="AM66" s="68">
        <f t="shared" si="19"/>
        <v>488</v>
      </c>
      <c r="AN66" s="54">
        <f t="shared" si="20"/>
        <v>488</v>
      </c>
      <c r="AO66" s="54">
        <f t="shared" si="21"/>
        <v>0</v>
      </c>
      <c r="AP66" s="54">
        <f t="shared" si="22"/>
        <v>0</v>
      </c>
    </row>
    <row r="67" spans="1:42" s="39" customFormat="1" ht="28.5">
      <c r="A67" s="40"/>
      <c r="B67" s="11" t="s">
        <v>165</v>
      </c>
      <c r="C67" s="11"/>
      <c r="D67" s="17" t="s">
        <v>137</v>
      </c>
      <c r="E67" s="17" t="s">
        <v>182</v>
      </c>
      <c r="F67" s="17" t="s">
        <v>185</v>
      </c>
      <c r="G67" s="17" t="s">
        <v>166</v>
      </c>
      <c r="H67" s="68">
        <f t="shared" si="60"/>
        <v>488</v>
      </c>
      <c r="I67" s="68">
        <f t="shared" si="61"/>
        <v>488</v>
      </c>
      <c r="J67" s="54">
        <f>200+200+88</f>
        <v>488</v>
      </c>
      <c r="K67" s="54"/>
      <c r="L67" s="54"/>
      <c r="M67" s="94">
        <f t="shared" si="62"/>
        <v>0</v>
      </c>
      <c r="N67" s="94">
        <f t="shared" si="63"/>
        <v>0</v>
      </c>
      <c r="O67" s="95"/>
      <c r="P67" s="95"/>
      <c r="Q67" s="95"/>
      <c r="R67" s="68">
        <f t="shared" si="6"/>
        <v>488</v>
      </c>
      <c r="S67" s="68">
        <f t="shared" si="7"/>
        <v>488</v>
      </c>
      <c r="T67" s="54">
        <f t="shared" si="8"/>
        <v>488</v>
      </c>
      <c r="U67" s="54">
        <f t="shared" si="9"/>
        <v>0</v>
      </c>
      <c r="V67" s="54">
        <f t="shared" si="10"/>
        <v>0</v>
      </c>
      <c r="W67" s="94">
        <f t="shared" si="64"/>
        <v>0</v>
      </c>
      <c r="X67" s="94">
        <f t="shared" si="65"/>
        <v>0</v>
      </c>
      <c r="Y67" s="95"/>
      <c r="Z67" s="95"/>
      <c r="AA67" s="95"/>
      <c r="AB67" s="68">
        <f t="shared" si="12"/>
        <v>488</v>
      </c>
      <c r="AC67" s="68">
        <f t="shared" si="13"/>
        <v>488</v>
      </c>
      <c r="AD67" s="54">
        <f t="shared" si="14"/>
        <v>488</v>
      </c>
      <c r="AE67" s="54">
        <f t="shared" si="15"/>
        <v>0</v>
      </c>
      <c r="AF67" s="54">
        <f t="shared" si="16"/>
        <v>0</v>
      </c>
      <c r="AG67" s="94">
        <f t="shared" si="66"/>
        <v>0</v>
      </c>
      <c r="AH67" s="94">
        <f t="shared" si="67"/>
        <v>0</v>
      </c>
      <c r="AI67" s="95"/>
      <c r="AJ67" s="95"/>
      <c r="AK67" s="95"/>
      <c r="AL67" s="68">
        <f t="shared" si="18"/>
        <v>488</v>
      </c>
      <c r="AM67" s="68">
        <f t="shared" si="19"/>
        <v>488</v>
      </c>
      <c r="AN67" s="54">
        <f t="shared" si="20"/>
        <v>488</v>
      </c>
      <c r="AO67" s="54">
        <f t="shared" si="21"/>
        <v>0</v>
      </c>
      <c r="AP67" s="54">
        <f t="shared" si="22"/>
        <v>0</v>
      </c>
    </row>
    <row r="68" spans="1:42" s="39" customFormat="1" ht="42.75" customHeight="1" hidden="1">
      <c r="A68" s="40"/>
      <c r="B68" s="11" t="s">
        <v>257</v>
      </c>
      <c r="C68" s="11"/>
      <c r="D68" s="17" t="s">
        <v>137</v>
      </c>
      <c r="E68" s="17" t="s">
        <v>182</v>
      </c>
      <c r="F68" s="17" t="s">
        <v>61</v>
      </c>
      <c r="G68" s="17"/>
      <c r="H68" s="68">
        <f t="shared" si="60"/>
        <v>0</v>
      </c>
      <c r="I68" s="68">
        <f t="shared" si="61"/>
        <v>0</v>
      </c>
      <c r="J68" s="54">
        <f t="shared" si="68"/>
        <v>0</v>
      </c>
      <c r="K68" s="54">
        <f t="shared" si="68"/>
        <v>0</v>
      </c>
      <c r="L68" s="54">
        <f t="shared" si="68"/>
        <v>0</v>
      </c>
      <c r="M68" s="94">
        <f t="shared" si="62"/>
        <v>0</v>
      </c>
      <c r="N68" s="94">
        <f t="shared" si="63"/>
        <v>0</v>
      </c>
      <c r="O68" s="95">
        <f t="shared" si="69"/>
        <v>0</v>
      </c>
      <c r="P68" s="95">
        <f t="shared" si="69"/>
        <v>0</v>
      </c>
      <c r="Q68" s="95">
        <f t="shared" si="69"/>
        <v>0</v>
      </c>
      <c r="R68" s="68">
        <f t="shared" si="6"/>
        <v>0</v>
      </c>
      <c r="S68" s="68">
        <f t="shared" si="7"/>
        <v>0</v>
      </c>
      <c r="T68" s="54">
        <f t="shared" si="8"/>
        <v>0</v>
      </c>
      <c r="U68" s="54">
        <f t="shared" si="9"/>
        <v>0</v>
      </c>
      <c r="V68" s="54">
        <f t="shared" si="10"/>
        <v>0</v>
      </c>
      <c r="W68" s="94">
        <f t="shared" si="64"/>
        <v>0</v>
      </c>
      <c r="X68" s="94">
        <f t="shared" si="65"/>
        <v>0</v>
      </c>
      <c r="Y68" s="95">
        <f t="shared" si="70"/>
        <v>0</v>
      </c>
      <c r="Z68" s="95">
        <f t="shared" si="70"/>
        <v>0</v>
      </c>
      <c r="AA68" s="95">
        <f t="shared" si="70"/>
        <v>0</v>
      </c>
      <c r="AB68" s="68">
        <f t="shared" si="12"/>
        <v>0</v>
      </c>
      <c r="AC68" s="68">
        <f t="shared" si="13"/>
        <v>0</v>
      </c>
      <c r="AD68" s="54">
        <f t="shared" si="14"/>
        <v>0</v>
      </c>
      <c r="AE68" s="54">
        <f t="shared" si="15"/>
        <v>0</v>
      </c>
      <c r="AF68" s="54">
        <f t="shared" si="16"/>
        <v>0</v>
      </c>
      <c r="AG68" s="94">
        <f t="shared" si="66"/>
        <v>0</v>
      </c>
      <c r="AH68" s="94">
        <f t="shared" si="67"/>
        <v>0</v>
      </c>
      <c r="AI68" s="95">
        <f t="shared" si="71"/>
        <v>0</v>
      </c>
      <c r="AJ68" s="95">
        <f t="shared" si="71"/>
        <v>0</v>
      </c>
      <c r="AK68" s="95">
        <f t="shared" si="71"/>
        <v>0</v>
      </c>
      <c r="AL68" s="68">
        <f t="shared" si="18"/>
        <v>0</v>
      </c>
      <c r="AM68" s="68">
        <f t="shared" si="19"/>
        <v>0</v>
      </c>
      <c r="AN68" s="54">
        <f t="shared" si="20"/>
        <v>0</v>
      </c>
      <c r="AO68" s="54">
        <f t="shared" si="21"/>
        <v>0</v>
      </c>
      <c r="AP68" s="54">
        <f t="shared" si="22"/>
        <v>0</v>
      </c>
    </row>
    <row r="69" spans="1:42" s="39" customFormat="1" ht="57" customHeight="1" hidden="1">
      <c r="A69" s="40"/>
      <c r="B69" s="11" t="s">
        <v>276</v>
      </c>
      <c r="C69" s="11"/>
      <c r="D69" s="17" t="s">
        <v>137</v>
      </c>
      <c r="E69" s="17" t="s">
        <v>182</v>
      </c>
      <c r="F69" s="17" t="s">
        <v>259</v>
      </c>
      <c r="G69" s="17"/>
      <c r="H69" s="68">
        <f t="shared" si="60"/>
        <v>0</v>
      </c>
      <c r="I69" s="68">
        <f t="shared" si="61"/>
        <v>0</v>
      </c>
      <c r="J69" s="54">
        <f t="shared" si="68"/>
        <v>0</v>
      </c>
      <c r="K69" s="54">
        <f t="shared" si="68"/>
        <v>0</v>
      </c>
      <c r="L69" s="54">
        <f t="shared" si="68"/>
        <v>0</v>
      </c>
      <c r="M69" s="94">
        <f t="shared" si="62"/>
        <v>0</v>
      </c>
      <c r="N69" s="94">
        <f t="shared" si="63"/>
        <v>0</v>
      </c>
      <c r="O69" s="95">
        <f t="shared" si="69"/>
        <v>0</v>
      </c>
      <c r="P69" s="95">
        <f t="shared" si="69"/>
        <v>0</v>
      </c>
      <c r="Q69" s="95">
        <f t="shared" si="69"/>
        <v>0</v>
      </c>
      <c r="R69" s="68">
        <f t="shared" si="6"/>
        <v>0</v>
      </c>
      <c r="S69" s="68">
        <f t="shared" si="7"/>
        <v>0</v>
      </c>
      <c r="T69" s="54">
        <f t="shared" si="8"/>
        <v>0</v>
      </c>
      <c r="U69" s="54">
        <f t="shared" si="9"/>
        <v>0</v>
      </c>
      <c r="V69" s="54">
        <f t="shared" si="10"/>
        <v>0</v>
      </c>
      <c r="W69" s="94">
        <f t="shared" si="64"/>
        <v>0</v>
      </c>
      <c r="X69" s="94">
        <f t="shared" si="65"/>
        <v>0</v>
      </c>
      <c r="Y69" s="95">
        <f t="shared" si="70"/>
        <v>0</v>
      </c>
      <c r="Z69" s="95">
        <f t="shared" si="70"/>
        <v>0</v>
      </c>
      <c r="AA69" s="95">
        <f t="shared" si="70"/>
        <v>0</v>
      </c>
      <c r="AB69" s="68">
        <f t="shared" si="12"/>
        <v>0</v>
      </c>
      <c r="AC69" s="68">
        <f t="shared" si="13"/>
        <v>0</v>
      </c>
      <c r="AD69" s="54">
        <f t="shared" si="14"/>
        <v>0</v>
      </c>
      <c r="AE69" s="54">
        <f t="shared" si="15"/>
        <v>0</v>
      </c>
      <c r="AF69" s="54">
        <f t="shared" si="16"/>
        <v>0</v>
      </c>
      <c r="AG69" s="94">
        <f t="shared" si="66"/>
        <v>0</v>
      </c>
      <c r="AH69" s="94">
        <f t="shared" si="67"/>
        <v>0</v>
      </c>
      <c r="AI69" s="95">
        <f t="shared" si="71"/>
        <v>0</v>
      </c>
      <c r="AJ69" s="95">
        <f t="shared" si="71"/>
        <v>0</v>
      </c>
      <c r="AK69" s="95">
        <f t="shared" si="71"/>
        <v>0</v>
      </c>
      <c r="AL69" s="68">
        <f t="shared" si="18"/>
        <v>0</v>
      </c>
      <c r="AM69" s="68">
        <f t="shared" si="19"/>
        <v>0</v>
      </c>
      <c r="AN69" s="54">
        <f t="shared" si="20"/>
        <v>0</v>
      </c>
      <c r="AO69" s="54">
        <f t="shared" si="21"/>
        <v>0</v>
      </c>
      <c r="AP69" s="54">
        <f t="shared" si="22"/>
        <v>0</v>
      </c>
    </row>
    <row r="70" spans="1:42" s="39" customFormat="1" ht="14.25" customHeight="1" hidden="1">
      <c r="A70" s="40"/>
      <c r="B70" s="11" t="s">
        <v>260</v>
      </c>
      <c r="C70" s="11"/>
      <c r="D70" s="17" t="s">
        <v>137</v>
      </c>
      <c r="E70" s="17" t="s">
        <v>182</v>
      </c>
      <c r="F70" s="17" t="s">
        <v>259</v>
      </c>
      <c r="G70" s="17" t="s">
        <v>261</v>
      </c>
      <c r="H70" s="68">
        <f t="shared" si="60"/>
        <v>0</v>
      </c>
      <c r="I70" s="68">
        <f t="shared" si="61"/>
        <v>0</v>
      </c>
      <c r="J70" s="54"/>
      <c r="K70" s="54"/>
      <c r="L70" s="54"/>
      <c r="M70" s="94">
        <f t="shared" si="62"/>
        <v>0</v>
      </c>
      <c r="N70" s="94">
        <f t="shared" si="63"/>
        <v>0</v>
      </c>
      <c r="O70" s="95"/>
      <c r="P70" s="95"/>
      <c r="Q70" s="95"/>
      <c r="R70" s="68">
        <f t="shared" si="6"/>
        <v>0</v>
      </c>
      <c r="S70" s="68">
        <f t="shared" si="7"/>
        <v>0</v>
      </c>
      <c r="T70" s="54">
        <f t="shared" si="8"/>
        <v>0</v>
      </c>
      <c r="U70" s="54">
        <f t="shared" si="9"/>
        <v>0</v>
      </c>
      <c r="V70" s="54">
        <f t="shared" si="10"/>
        <v>0</v>
      </c>
      <c r="W70" s="94">
        <f t="shared" si="64"/>
        <v>0</v>
      </c>
      <c r="X70" s="94">
        <f t="shared" si="65"/>
        <v>0</v>
      </c>
      <c r="Y70" s="95"/>
      <c r="Z70" s="95"/>
      <c r="AA70" s="95"/>
      <c r="AB70" s="68">
        <f t="shared" si="12"/>
        <v>0</v>
      </c>
      <c r="AC70" s="68">
        <f t="shared" si="13"/>
        <v>0</v>
      </c>
      <c r="AD70" s="54">
        <f t="shared" si="14"/>
        <v>0</v>
      </c>
      <c r="AE70" s="54">
        <f t="shared" si="15"/>
        <v>0</v>
      </c>
      <c r="AF70" s="54">
        <f t="shared" si="16"/>
        <v>0</v>
      </c>
      <c r="AG70" s="94">
        <f t="shared" si="66"/>
        <v>0</v>
      </c>
      <c r="AH70" s="94">
        <f t="shared" si="67"/>
        <v>0</v>
      </c>
      <c r="AI70" s="95"/>
      <c r="AJ70" s="95"/>
      <c r="AK70" s="95"/>
      <c r="AL70" s="68">
        <f t="shared" si="18"/>
        <v>0</v>
      </c>
      <c r="AM70" s="68">
        <f t="shared" si="19"/>
        <v>0</v>
      </c>
      <c r="AN70" s="54">
        <f t="shared" si="20"/>
        <v>0</v>
      </c>
      <c r="AO70" s="54">
        <f t="shared" si="21"/>
        <v>0</v>
      </c>
      <c r="AP70" s="54">
        <f t="shared" si="22"/>
        <v>0</v>
      </c>
    </row>
    <row r="71" spans="1:42" s="39" customFormat="1" ht="14.25" hidden="1">
      <c r="A71" s="40"/>
      <c r="B71" s="11" t="s">
        <v>65</v>
      </c>
      <c r="C71" s="11"/>
      <c r="D71" s="17" t="s">
        <v>137</v>
      </c>
      <c r="E71" s="17" t="s">
        <v>182</v>
      </c>
      <c r="F71" s="17" t="s">
        <v>66</v>
      </c>
      <c r="G71" s="17"/>
      <c r="H71" s="68">
        <f t="shared" si="60"/>
        <v>10</v>
      </c>
      <c r="I71" s="68">
        <f t="shared" si="61"/>
        <v>0</v>
      </c>
      <c r="J71" s="54">
        <f t="shared" si="68"/>
        <v>0</v>
      </c>
      <c r="K71" s="54">
        <f t="shared" si="68"/>
        <v>0</v>
      </c>
      <c r="L71" s="54">
        <f t="shared" si="68"/>
        <v>10</v>
      </c>
      <c r="M71" s="94">
        <f t="shared" si="62"/>
        <v>0</v>
      </c>
      <c r="N71" s="94">
        <f t="shared" si="63"/>
        <v>0</v>
      </c>
      <c r="O71" s="95">
        <f t="shared" si="69"/>
        <v>0</v>
      </c>
      <c r="P71" s="95">
        <f t="shared" si="69"/>
        <v>0</v>
      </c>
      <c r="Q71" s="95">
        <f t="shared" si="69"/>
        <v>0</v>
      </c>
      <c r="R71" s="68">
        <f t="shared" si="6"/>
        <v>10</v>
      </c>
      <c r="S71" s="68">
        <f t="shared" si="7"/>
        <v>0</v>
      </c>
      <c r="T71" s="54">
        <f t="shared" si="8"/>
        <v>0</v>
      </c>
      <c r="U71" s="54">
        <f t="shared" si="9"/>
        <v>0</v>
      </c>
      <c r="V71" s="54">
        <f t="shared" si="10"/>
        <v>10</v>
      </c>
      <c r="W71" s="94">
        <f t="shared" si="64"/>
        <v>0</v>
      </c>
      <c r="X71" s="94">
        <f t="shared" si="65"/>
        <v>0</v>
      </c>
      <c r="Y71" s="95">
        <f t="shared" si="70"/>
        <v>0</v>
      </c>
      <c r="Z71" s="95">
        <f t="shared" si="70"/>
        <v>0</v>
      </c>
      <c r="AA71" s="95">
        <f t="shared" si="70"/>
        <v>0</v>
      </c>
      <c r="AB71" s="68">
        <f t="shared" si="12"/>
        <v>10</v>
      </c>
      <c r="AC71" s="68">
        <f t="shared" si="13"/>
        <v>0</v>
      </c>
      <c r="AD71" s="54">
        <f t="shared" si="14"/>
        <v>0</v>
      </c>
      <c r="AE71" s="54">
        <f t="shared" si="15"/>
        <v>0</v>
      </c>
      <c r="AF71" s="54">
        <f t="shared" si="16"/>
        <v>10</v>
      </c>
      <c r="AG71" s="94">
        <f t="shared" si="66"/>
        <v>-10</v>
      </c>
      <c r="AH71" s="94">
        <f t="shared" si="67"/>
        <v>0</v>
      </c>
      <c r="AI71" s="95">
        <f t="shared" si="71"/>
        <v>0</v>
      </c>
      <c r="AJ71" s="95">
        <f t="shared" si="71"/>
        <v>0</v>
      </c>
      <c r="AK71" s="95">
        <f t="shared" si="71"/>
        <v>-10</v>
      </c>
      <c r="AL71" s="68">
        <f t="shared" si="18"/>
        <v>0</v>
      </c>
      <c r="AM71" s="68">
        <f t="shared" si="19"/>
        <v>0</v>
      </c>
      <c r="AN71" s="54">
        <f t="shared" si="20"/>
        <v>0</v>
      </c>
      <c r="AO71" s="54">
        <f t="shared" si="21"/>
        <v>0</v>
      </c>
      <c r="AP71" s="54">
        <f t="shared" si="22"/>
        <v>0</v>
      </c>
    </row>
    <row r="72" spans="1:42" s="39" customFormat="1" ht="71.25" hidden="1">
      <c r="A72" s="40"/>
      <c r="B72" s="11" t="s">
        <v>308</v>
      </c>
      <c r="C72" s="11"/>
      <c r="D72" s="17" t="s">
        <v>137</v>
      </c>
      <c r="E72" s="17" t="s">
        <v>182</v>
      </c>
      <c r="F72" s="17" t="s">
        <v>309</v>
      </c>
      <c r="G72" s="17"/>
      <c r="H72" s="68">
        <f t="shared" si="60"/>
        <v>10</v>
      </c>
      <c r="I72" s="68">
        <f t="shared" si="61"/>
        <v>0</v>
      </c>
      <c r="J72" s="54">
        <f t="shared" si="68"/>
        <v>0</v>
      </c>
      <c r="K72" s="54">
        <f t="shared" si="68"/>
        <v>0</v>
      </c>
      <c r="L72" s="54">
        <f t="shared" si="68"/>
        <v>10</v>
      </c>
      <c r="M72" s="94">
        <f t="shared" si="62"/>
        <v>0</v>
      </c>
      <c r="N72" s="94">
        <f t="shared" si="63"/>
        <v>0</v>
      </c>
      <c r="O72" s="95">
        <f t="shared" si="69"/>
        <v>0</v>
      </c>
      <c r="P72" s="95">
        <f t="shared" si="69"/>
        <v>0</v>
      </c>
      <c r="Q72" s="95">
        <f t="shared" si="69"/>
        <v>0</v>
      </c>
      <c r="R72" s="68">
        <f t="shared" si="6"/>
        <v>10</v>
      </c>
      <c r="S72" s="68">
        <f t="shared" si="7"/>
        <v>0</v>
      </c>
      <c r="T72" s="54">
        <f t="shared" si="8"/>
        <v>0</v>
      </c>
      <c r="U72" s="54">
        <f t="shared" si="9"/>
        <v>0</v>
      </c>
      <c r="V72" s="54">
        <f t="shared" si="10"/>
        <v>10</v>
      </c>
      <c r="W72" s="94">
        <f t="shared" si="64"/>
        <v>0</v>
      </c>
      <c r="X72" s="94">
        <f t="shared" si="65"/>
        <v>0</v>
      </c>
      <c r="Y72" s="95">
        <f t="shared" si="70"/>
        <v>0</v>
      </c>
      <c r="Z72" s="95">
        <f t="shared" si="70"/>
        <v>0</v>
      </c>
      <c r="AA72" s="95">
        <f t="shared" si="70"/>
        <v>0</v>
      </c>
      <c r="AB72" s="68">
        <f t="shared" si="12"/>
        <v>10</v>
      </c>
      <c r="AC72" s="68">
        <f t="shared" si="13"/>
        <v>0</v>
      </c>
      <c r="AD72" s="54">
        <f t="shared" si="14"/>
        <v>0</v>
      </c>
      <c r="AE72" s="54">
        <f t="shared" si="15"/>
        <v>0</v>
      </c>
      <c r="AF72" s="54">
        <f t="shared" si="16"/>
        <v>10</v>
      </c>
      <c r="AG72" s="94">
        <f t="shared" si="66"/>
        <v>-10</v>
      </c>
      <c r="AH72" s="94">
        <f t="shared" si="67"/>
        <v>0</v>
      </c>
      <c r="AI72" s="95">
        <f t="shared" si="71"/>
        <v>0</v>
      </c>
      <c r="AJ72" s="95">
        <f t="shared" si="71"/>
        <v>0</v>
      </c>
      <c r="AK72" s="95">
        <f t="shared" si="71"/>
        <v>-10</v>
      </c>
      <c r="AL72" s="68">
        <f t="shared" si="18"/>
        <v>0</v>
      </c>
      <c r="AM72" s="68">
        <f t="shared" si="19"/>
        <v>0</v>
      </c>
      <c r="AN72" s="54">
        <f t="shared" si="20"/>
        <v>0</v>
      </c>
      <c r="AO72" s="54">
        <f t="shared" si="21"/>
        <v>0</v>
      </c>
      <c r="AP72" s="54">
        <f t="shared" si="22"/>
        <v>0</v>
      </c>
    </row>
    <row r="73" spans="1:42" s="39" customFormat="1" ht="28.5" hidden="1">
      <c r="A73" s="40"/>
      <c r="B73" s="11" t="s">
        <v>165</v>
      </c>
      <c r="C73" s="11"/>
      <c r="D73" s="17" t="s">
        <v>137</v>
      </c>
      <c r="E73" s="17" t="s">
        <v>182</v>
      </c>
      <c r="F73" s="17" t="s">
        <v>309</v>
      </c>
      <c r="G73" s="17" t="s">
        <v>166</v>
      </c>
      <c r="H73" s="68">
        <f t="shared" si="60"/>
        <v>10</v>
      </c>
      <c r="I73" s="68">
        <f t="shared" si="61"/>
        <v>0</v>
      </c>
      <c r="J73" s="54"/>
      <c r="K73" s="54"/>
      <c r="L73" s="54">
        <v>10</v>
      </c>
      <c r="M73" s="94">
        <f t="shared" si="62"/>
        <v>0</v>
      </c>
      <c r="N73" s="94">
        <f t="shared" si="63"/>
        <v>0</v>
      </c>
      <c r="O73" s="95"/>
      <c r="P73" s="95"/>
      <c r="Q73" s="95"/>
      <c r="R73" s="68">
        <f t="shared" si="6"/>
        <v>10</v>
      </c>
      <c r="S73" s="68">
        <f t="shared" si="7"/>
        <v>0</v>
      </c>
      <c r="T73" s="54">
        <f t="shared" si="8"/>
        <v>0</v>
      </c>
      <c r="U73" s="54">
        <f t="shared" si="9"/>
        <v>0</v>
      </c>
      <c r="V73" s="54">
        <f t="shared" si="10"/>
        <v>10</v>
      </c>
      <c r="W73" s="94">
        <f t="shared" si="64"/>
        <v>0</v>
      </c>
      <c r="X73" s="94">
        <f t="shared" si="65"/>
        <v>0</v>
      </c>
      <c r="Y73" s="95"/>
      <c r="Z73" s="95"/>
      <c r="AA73" s="95"/>
      <c r="AB73" s="68">
        <f t="shared" si="12"/>
        <v>10</v>
      </c>
      <c r="AC73" s="68">
        <f t="shared" si="13"/>
        <v>0</v>
      </c>
      <c r="AD73" s="54">
        <f t="shared" si="14"/>
        <v>0</v>
      </c>
      <c r="AE73" s="54">
        <f t="shared" si="15"/>
        <v>0</v>
      </c>
      <c r="AF73" s="54">
        <f t="shared" si="16"/>
        <v>10</v>
      </c>
      <c r="AG73" s="94">
        <f t="shared" si="66"/>
        <v>-10</v>
      </c>
      <c r="AH73" s="94">
        <f t="shared" si="67"/>
        <v>0</v>
      </c>
      <c r="AI73" s="95"/>
      <c r="AJ73" s="95"/>
      <c r="AK73" s="95">
        <v>-10</v>
      </c>
      <c r="AL73" s="68">
        <f t="shared" si="18"/>
        <v>0</v>
      </c>
      <c r="AM73" s="68">
        <f t="shared" si="19"/>
        <v>0</v>
      </c>
      <c r="AN73" s="54">
        <f t="shared" si="20"/>
        <v>0</v>
      </c>
      <c r="AO73" s="54">
        <f t="shared" si="21"/>
        <v>0</v>
      </c>
      <c r="AP73" s="54">
        <f t="shared" si="22"/>
        <v>0</v>
      </c>
    </row>
    <row r="74" spans="1:42" s="39" customFormat="1" ht="28.5">
      <c r="A74" s="40"/>
      <c r="B74" s="11" t="s">
        <v>266</v>
      </c>
      <c r="C74" s="11"/>
      <c r="D74" s="15" t="s">
        <v>137</v>
      </c>
      <c r="E74" s="15" t="s">
        <v>182</v>
      </c>
      <c r="F74" s="15" t="s">
        <v>267</v>
      </c>
      <c r="G74" s="15"/>
      <c r="H74" s="74">
        <f aca="true" t="shared" si="72" ref="H74:Q74">H75+H77+H83+H79+H81</f>
        <v>6900</v>
      </c>
      <c r="I74" s="74">
        <f t="shared" si="72"/>
        <v>6900</v>
      </c>
      <c r="J74" s="74">
        <f t="shared" si="72"/>
        <v>6900</v>
      </c>
      <c r="K74" s="74">
        <f t="shared" si="72"/>
        <v>0</v>
      </c>
      <c r="L74" s="74">
        <f t="shared" si="72"/>
        <v>0</v>
      </c>
      <c r="M74" s="94">
        <f t="shared" si="72"/>
        <v>0</v>
      </c>
      <c r="N74" s="94">
        <f t="shared" si="72"/>
        <v>0</v>
      </c>
      <c r="O74" s="94">
        <f t="shared" si="72"/>
        <v>0</v>
      </c>
      <c r="P74" s="94">
        <f t="shared" si="72"/>
        <v>0</v>
      </c>
      <c r="Q74" s="94">
        <f t="shared" si="72"/>
        <v>0</v>
      </c>
      <c r="R74" s="74">
        <f t="shared" si="6"/>
        <v>6900</v>
      </c>
      <c r="S74" s="74">
        <f t="shared" si="7"/>
        <v>6900</v>
      </c>
      <c r="T74" s="74">
        <f t="shared" si="8"/>
        <v>6900</v>
      </c>
      <c r="U74" s="74">
        <f t="shared" si="9"/>
        <v>0</v>
      </c>
      <c r="V74" s="74">
        <f t="shared" si="10"/>
        <v>0</v>
      </c>
      <c r="W74" s="94">
        <f>W75+W77+W83+W79+W81</f>
        <v>0</v>
      </c>
      <c r="X74" s="94">
        <f>X75+X77+X83+X79+X81</f>
        <v>0</v>
      </c>
      <c r="Y74" s="94">
        <f>Y75+Y77+Y83+Y79+Y81</f>
        <v>0</v>
      </c>
      <c r="Z74" s="94">
        <f>Z75+Z77+Z83+Z79+Z81</f>
        <v>0</v>
      </c>
      <c r="AA74" s="94">
        <f>AA75+AA77+AA83+AA79+AA81</f>
        <v>0</v>
      </c>
      <c r="AB74" s="74">
        <f t="shared" si="12"/>
        <v>6900</v>
      </c>
      <c r="AC74" s="74">
        <f t="shared" si="13"/>
        <v>6900</v>
      </c>
      <c r="AD74" s="74">
        <f t="shared" si="14"/>
        <v>6900</v>
      </c>
      <c r="AE74" s="74">
        <f t="shared" si="15"/>
        <v>0</v>
      </c>
      <c r="AF74" s="74">
        <f t="shared" si="16"/>
        <v>0</v>
      </c>
      <c r="AG74" s="94">
        <f>AG75+AG77+AG83+AG79+AG81</f>
        <v>-2980</v>
      </c>
      <c r="AH74" s="94">
        <f>AH75+AH77+AH83+AH79+AH81</f>
        <v>-2980</v>
      </c>
      <c r="AI74" s="94">
        <f>AI75+AI77+AI83+AI79+AI81</f>
        <v>-2980</v>
      </c>
      <c r="AJ74" s="94">
        <f>AJ75+AJ77+AJ83+AJ79+AJ81</f>
        <v>0</v>
      </c>
      <c r="AK74" s="94">
        <f>AK75+AK77+AK83+AK79+AK81</f>
        <v>0</v>
      </c>
      <c r="AL74" s="74">
        <f t="shared" si="18"/>
        <v>3920</v>
      </c>
      <c r="AM74" s="74">
        <f t="shared" si="19"/>
        <v>3920</v>
      </c>
      <c r="AN74" s="74">
        <f t="shared" si="20"/>
        <v>3920</v>
      </c>
      <c r="AO74" s="74">
        <f t="shared" si="21"/>
        <v>0</v>
      </c>
      <c r="AP74" s="74">
        <f t="shared" si="22"/>
        <v>0</v>
      </c>
    </row>
    <row r="75" spans="1:42" s="39" customFormat="1" ht="28.5" hidden="1">
      <c r="A75" s="40"/>
      <c r="B75" s="11" t="s">
        <v>353</v>
      </c>
      <c r="C75" s="11"/>
      <c r="D75" s="15" t="s">
        <v>137</v>
      </c>
      <c r="E75" s="15" t="s">
        <v>182</v>
      </c>
      <c r="F75" s="15" t="s">
        <v>352</v>
      </c>
      <c r="G75" s="15"/>
      <c r="H75" s="74">
        <f aca="true" t="shared" si="73" ref="H75:Q75">H76</f>
        <v>480</v>
      </c>
      <c r="I75" s="74">
        <f t="shared" si="73"/>
        <v>480</v>
      </c>
      <c r="J75" s="74">
        <f t="shared" si="73"/>
        <v>480</v>
      </c>
      <c r="K75" s="74">
        <f t="shared" si="73"/>
        <v>0</v>
      </c>
      <c r="L75" s="74">
        <f t="shared" si="73"/>
        <v>0</v>
      </c>
      <c r="M75" s="94">
        <f t="shared" si="73"/>
        <v>0</v>
      </c>
      <c r="N75" s="94">
        <f t="shared" si="73"/>
        <v>0</v>
      </c>
      <c r="O75" s="94">
        <f t="shared" si="73"/>
        <v>0</v>
      </c>
      <c r="P75" s="94">
        <f t="shared" si="73"/>
        <v>0</v>
      </c>
      <c r="Q75" s="94">
        <f t="shared" si="73"/>
        <v>0</v>
      </c>
      <c r="R75" s="74">
        <f t="shared" si="6"/>
        <v>480</v>
      </c>
      <c r="S75" s="74">
        <f t="shared" si="7"/>
        <v>480</v>
      </c>
      <c r="T75" s="74">
        <f t="shared" si="8"/>
        <v>480</v>
      </c>
      <c r="U75" s="74">
        <f t="shared" si="9"/>
        <v>0</v>
      </c>
      <c r="V75" s="74">
        <f t="shared" si="10"/>
        <v>0</v>
      </c>
      <c r="W75" s="94">
        <f>W76</f>
        <v>0</v>
      </c>
      <c r="X75" s="94">
        <f>X76</f>
        <v>0</v>
      </c>
      <c r="Y75" s="94">
        <f>Y76</f>
        <v>0</v>
      </c>
      <c r="Z75" s="94">
        <f>Z76</f>
        <v>0</v>
      </c>
      <c r="AA75" s="94">
        <f>AA76</f>
        <v>0</v>
      </c>
      <c r="AB75" s="74">
        <f t="shared" si="12"/>
        <v>480</v>
      </c>
      <c r="AC75" s="74">
        <f t="shared" si="13"/>
        <v>480</v>
      </c>
      <c r="AD75" s="74">
        <f t="shared" si="14"/>
        <v>480</v>
      </c>
      <c r="AE75" s="74">
        <f t="shared" si="15"/>
        <v>0</v>
      </c>
      <c r="AF75" s="74">
        <f t="shared" si="16"/>
        <v>0</v>
      </c>
      <c r="AG75" s="94">
        <f>AG76</f>
        <v>-480</v>
      </c>
      <c r="AH75" s="94">
        <f>AH76</f>
        <v>-480</v>
      </c>
      <c r="AI75" s="94">
        <f>AI76</f>
        <v>-480</v>
      </c>
      <c r="AJ75" s="94">
        <f>AJ76</f>
        <v>0</v>
      </c>
      <c r="AK75" s="94">
        <f>AK76</f>
        <v>0</v>
      </c>
      <c r="AL75" s="74">
        <f t="shared" si="18"/>
        <v>0</v>
      </c>
      <c r="AM75" s="74">
        <f t="shared" si="19"/>
        <v>0</v>
      </c>
      <c r="AN75" s="74">
        <f t="shared" si="20"/>
        <v>0</v>
      </c>
      <c r="AO75" s="74">
        <f t="shared" si="21"/>
        <v>0</v>
      </c>
      <c r="AP75" s="74">
        <f t="shared" si="22"/>
        <v>0</v>
      </c>
    </row>
    <row r="76" spans="1:42" s="39" customFormat="1" ht="28.5" hidden="1">
      <c r="A76" s="40"/>
      <c r="B76" s="11" t="s">
        <v>165</v>
      </c>
      <c r="C76" s="11"/>
      <c r="D76" s="17" t="s">
        <v>137</v>
      </c>
      <c r="E76" s="17" t="s">
        <v>182</v>
      </c>
      <c r="F76" s="15" t="s">
        <v>352</v>
      </c>
      <c r="G76" s="15" t="s">
        <v>166</v>
      </c>
      <c r="H76" s="74">
        <f>I76+L76</f>
        <v>480</v>
      </c>
      <c r="I76" s="74">
        <f>J76+K76</f>
        <v>480</v>
      </c>
      <c r="J76" s="54">
        <v>480</v>
      </c>
      <c r="K76" s="54"/>
      <c r="L76" s="54"/>
      <c r="M76" s="94">
        <f>N76+Q76</f>
        <v>0</v>
      </c>
      <c r="N76" s="94">
        <f>O76+P76</f>
        <v>0</v>
      </c>
      <c r="O76" s="95"/>
      <c r="P76" s="95"/>
      <c r="Q76" s="95"/>
      <c r="R76" s="74">
        <f t="shared" si="6"/>
        <v>480</v>
      </c>
      <c r="S76" s="74">
        <f t="shared" si="7"/>
        <v>480</v>
      </c>
      <c r="T76" s="54">
        <f t="shared" si="8"/>
        <v>480</v>
      </c>
      <c r="U76" s="54">
        <f t="shared" si="9"/>
        <v>0</v>
      </c>
      <c r="V76" s="54">
        <f t="shared" si="10"/>
        <v>0</v>
      </c>
      <c r="W76" s="94">
        <f>X76+AA76</f>
        <v>0</v>
      </c>
      <c r="X76" s="94">
        <f>Y76+Z76</f>
        <v>0</v>
      </c>
      <c r="Y76" s="95"/>
      <c r="Z76" s="95"/>
      <c r="AA76" s="95"/>
      <c r="AB76" s="74">
        <f t="shared" si="12"/>
        <v>480</v>
      </c>
      <c r="AC76" s="74">
        <f t="shared" si="13"/>
        <v>480</v>
      </c>
      <c r="AD76" s="54">
        <f t="shared" si="14"/>
        <v>480</v>
      </c>
      <c r="AE76" s="54">
        <f t="shared" si="15"/>
        <v>0</v>
      </c>
      <c r="AF76" s="54">
        <f t="shared" si="16"/>
        <v>0</v>
      </c>
      <c r="AG76" s="94">
        <f>AH76+AK76</f>
        <v>-480</v>
      </c>
      <c r="AH76" s="94">
        <f>AI76+AJ76</f>
        <v>-480</v>
      </c>
      <c r="AI76" s="95">
        <v>-480</v>
      </c>
      <c r="AJ76" s="95"/>
      <c r="AK76" s="95"/>
      <c r="AL76" s="74">
        <f t="shared" si="18"/>
        <v>0</v>
      </c>
      <c r="AM76" s="74">
        <f t="shared" si="19"/>
        <v>0</v>
      </c>
      <c r="AN76" s="54">
        <f t="shared" si="20"/>
        <v>0</v>
      </c>
      <c r="AO76" s="54">
        <f t="shared" si="21"/>
        <v>0</v>
      </c>
      <c r="AP76" s="54">
        <f t="shared" si="22"/>
        <v>0</v>
      </c>
    </row>
    <row r="77" spans="1:42" s="39" customFormat="1" ht="28.5">
      <c r="A77" s="40"/>
      <c r="B77" s="80" t="s">
        <v>354</v>
      </c>
      <c r="C77" s="11"/>
      <c r="D77" s="15" t="s">
        <v>137</v>
      </c>
      <c r="E77" s="15" t="s">
        <v>182</v>
      </c>
      <c r="F77" s="15" t="s">
        <v>368</v>
      </c>
      <c r="G77" s="17"/>
      <c r="H77" s="74">
        <f aca="true" t="shared" si="74" ref="H77:Q77">H78</f>
        <v>3000</v>
      </c>
      <c r="I77" s="74">
        <f t="shared" si="74"/>
        <v>3000</v>
      </c>
      <c r="J77" s="74">
        <f t="shared" si="74"/>
        <v>3000</v>
      </c>
      <c r="K77" s="74">
        <f t="shared" si="74"/>
        <v>0</v>
      </c>
      <c r="L77" s="74">
        <f t="shared" si="74"/>
        <v>0</v>
      </c>
      <c r="M77" s="94">
        <f t="shared" si="74"/>
        <v>0</v>
      </c>
      <c r="N77" s="94">
        <f t="shared" si="74"/>
        <v>0</v>
      </c>
      <c r="O77" s="94">
        <f t="shared" si="74"/>
        <v>0</v>
      </c>
      <c r="P77" s="94">
        <f t="shared" si="74"/>
        <v>0</v>
      </c>
      <c r="Q77" s="94">
        <f t="shared" si="74"/>
        <v>0</v>
      </c>
      <c r="R77" s="74">
        <f t="shared" si="6"/>
        <v>3000</v>
      </c>
      <c r="S77" s="74">
        <f t="shared" si="7"/>
        <v>3000</v>
      </c>
      <c r="T77" s="74">
        <f t="shared" si="8"/>
        <v>3000</v>
      </c>
      <c r="U77" s="74">
        <f t="shared" si="9"/>
        <v>0</v>
      </c>
      <c r="V77" s="74">
        <f t="shared" si="10"/>
        <v>0</v>
      </c>
      <c r="W77" s="94">
        <f>W78</f>
        <v>0</v>
      </c>
      <c r="X77" s="94">
        <f>X78</f>
        <v>0</v>
      </c>
      <c r="Y77" s="94">
        <f>Y78</f>
        <v>0</v>
      </c>
      <c r="Z77" s="94">
        <f>Z78</f>
        <v>0</v>
      </c>
      <c r="AA77" s="94">
        <f>AA78</f>
        <v>0</v>
      </c>
      <c r="AB77" s="74">
        <f t="shared" si="12"/>
        <v>3000</v>
      </c>
      <c r="AC77" s="74">
        <f t="shared" si="13"/>
        <v>3000</v>
      </c>
      <c r="AD77" s="74">
        <f t="shared" si="14"/>
        <v>3000</v>
      </c>
      <c r="AE77" s="74">
        <f t="shared" si="15"/>
        <v>0</v>
      </c>
      <c r="AF77" s="74">
        <f t="shared" si="16"/>
        <v>0</v>
      </c>
      <c r="AG77" s="94">
        <f>AG78</f>
        <v>-1000</v>
      </c>
      <c r="AH77" s="94">
        <f>AH78</f>
        <v>-1000</v>
      </c>
      <c r="AI77" s="94">
        <f>AI78</f>
        <v>-1000</v>
      </c>
      <c r="AJ77" s="94">
        <f>AJ78</f>
        <v>0</v>
      </c>
      <c r="AK77" s="94">
        <f>AK78</f>
        <v>0</v>
      </c>
      <c r="AL77" s="74">
        <f t="shared" si="18"/>
        <v>2000</v>
      </c>
      <c r="AM77" s="74">
        <f t="shared" si="19"/>
        <v>2000</v>
      </c>
      <c r="AN77" s="74">
        <f t="shared" si="20"/>
        <v>2000</v>
      </c>
      <c r="AO77" s="74">
        <f t="shared" si="21"/>
        <v>0</v>
      </c>
      <c r="AP77" s="74">
        <f t="shared" si="22"/>
        <v>0</v>
      </c>
    </row>
    <row r="78" spans="1:42" s="39" customFormat="1" ht="28.5">
      <c r="A78" s="40"/>
      <c r="B78" s="11" t="s">
        <v>165</v>
      </c>
      <c r="C78" s="11"/>
      <c r="D78" s="17" t="s">
        <v>137</v>
      </c>
      <c r="E78" s="17" t="s">
        <v>182</v>
      </c>
      <c r="F78" s="15" t="s">
        <v>368</v>
      </c>
      <c r="G78" s="15" t="s">
        <v>166</v>
      </c>
      <c r="H78" s="74">
        <f>I78+L78</f>
        <v>3000</v>
      </c>
      <c r="I78" s="74">
        <f>J78+K78</f>
        <v>3000</v>
      </c>
      <c r="J78" s="54">
        <v>3000</v>
      </c>
      <c r="K78" s="54"/>
      <c r="L78" s="54"/>
      <c r="M78" s="94">
        <f>N78+Q78</f>
        <v>0</v>
      </c>
      <c r="N78" s="94">
        <f>O78+P78</f>
        <v>0</v>
      </c>
      <c r="O78" s="95"/>
      <c r="P78" s="95"/>
      <c r="Q78" s="95"/>
      <c r="R78" s="74">
        <f t="shared" si="6"/>
        <v>3000</v>
      </c>
      <c r="S78" s="74">
        <f t="shared" si="7"/>
        <v>3000</v>
      </c>
      <c r="T78" s="54">
        <f t="shared" si="8"/>
        <v>3000</v>
      </c>
      <c r="U78" s="54">
        <f t="shared" si="9"/>
        <v>0</v>
      </c>
      <c r="V78" s="54">
        <f t="shared" si="10"/>
        <v>0</v>
      </c>
      <c r="W78" s="94">
        <f>X78+AA78</f>
        <v>0</v>
      </c>
      <c r="X78" s="94">
        <f>Y78+Z78</f>
        <v>0</v>
      </c>
      <c r="Y78" s="95"/>
      <c r="Z78" s="95"/>
      <c r="AA78" s="95"/>
      <c r="AB78" s="74">
        <f t="shared" si="12"/>
        <v>3000</v>
      </c>
      <c r="AC78" s="74">
        <f t="shared" si="13"/>
        <v>3000</v>
      </c>
      <c r="AD78" s="54">
        <f t="shared" si="14"/>
        <v>3000</v>
      </c>
      <c r="AE78" s="54">
        <f t="shared" si="15"/>
        <v>0</v>
      </c>
      <c r="AF78" s="54">
        <f t="shared" si="16"/>
        <v>0</v>
      </c>
      <c r="AG78" s="94">
        <f>AH78+AK78</f>
        <v>-1000</v>
      </c>
      <c r="AH78" s="94">
        <f>AI78+AJ78</f>
        <v>-1000</v>
      </c>
      <c r="AI78" s="95">
        <v>-1000</v>
      </c>
      <c r="AJ78" s="95"/>
      <c r="AK78" s="95"/>
      <c r="AL78" s="74">
        <f t="shared" si="18"/>
        <v>2000</v>
      </c>
      <c r="AM78" s="74">
        <f t="shared" si="19"/>
        <v>2000</v>
      </c>
      <c r="AN78" s="54">
        <f t="shared" si="20"/>
        <v>2000</v>
      </c>
      <c r="AO78" s="54">
        <f t="shared" si="21"/>
        <v>0</v>
      </c>
      <c r="AP78" s="54">
        <f t="shared" si="22"/>
        <v>0</v>
      </c>
    </row>
    <row r="79" spans="1:42" s="39" customFormat="1" ht="28.5">
      <c r="A79" s="40"/>
      <c r="B79" s="80" t="s">
        <v>372</v>
      </c>
      <c r="C79" s="11"/>
      <c r="D79" s="15" t="s">
        <v>137</v>
      </c>
      <c r="E79" s="15" t="s">
        <v>182</v>
      </c>
      <c r="F79" s="15" t="s">
        <v>373</v>
      </c>
      <c r="G79" s="17"/>
      <c r="H79" s="74">
        <f aca="true" t="shared" si="75" ref="H79:Q79">H80</f>
        <v>2000</v>
      </c>
      <c r="I79" s="74">
        <f t="shared" si="75"/>
        <v>2000</v>
      </c>
      <c r="J79" s="74">
        <f t="shared" si="75"/>
        <v>2000</v>
      </c>
      <c r="K79" s="74">
        <f t="shared" si="75"/>
        <v>0</v>
      </c>
      <c r="L79" s="74">
        <f t="shared" si="75"/>
        <v>0</v>
      </c>
      <c r="M79" s="94">
        <f t="shared" si="75"/>
        <v>0</v>
      </c>
      <c r="N79" s="94">
        <f t="shared" si="75"/>
        <v>0</v>
      </c>
      <c r="O79" s="94">
        <f t="shared" si="75"/>
        <v>0</v>
      </c>
      <c r="P79" s="94">
        <f t="shared" si="75"/>
        <v>0</v>
      </c>
      <c r="Q79" s="94">
        <f t="shared" si="75"/>
        <v>0</v>
      </c>
      <c r="R79" s="74">
        <f t="shared" si="6"/>
        <v>2000</v>
      </c>
      <c r="S79" s="74">
        <f t="shared" si="7"/>
        <v>2000</v>
      </c>
      <c r="T79" s="74">
        <f t="shared" si="8"/>
        <v>2000</v>
      </c>
      <c r="U79" s="74">
        <f t="shared" si="9"/>
        <v>0</v>
      </c>
      <c r="V79" s="74">
        <f t="shared" si="10"/>
        <v>0</v>
      </c>
      <c r="W79" s="94">
        <f>W80</f>
        <v>0</v>
      </c>
      <c r="X79" s="94">
        <f>X80</f>
        <v>0</v>
      </c>
      <c r="Y79" s="94">
        <f>Y80</f>
        <v>0</v>
      </c>
      <c r="Z79" s="94">
        <f>Z80</f>
        <v>0</v>
      </c>
      <c r="AA79" s="94">
        <f>AA80</f>
        <v>0</v>
      </c>
      <c r="AB79" s="74">
        <f t="shared" si="12"/>
        <v>2000</v>
      </c>
      <c r="AC79" s="74">
        <f t="shared" si="13"/>
        <v>2000</v>
      </c>
      <c r="AD79" s="74">
        <f t="shared" si="14"/>
        <v>2000</v>
      </c>
      <c r="AE79" s="74">
        <f t="shared" si="15"/>
        <v>0</v>
      </c>
      <c r="AF79" s="74">
        <f t="shared" si="16"/>
        <v>0</v>
      </c>
      <c r="AG79" s="94">
        <f>AG80</f>
        <v>-500</v>
      </c>
      <c r="AH79" s="94">
        <f>AH80</f>
        <v>-500</v>
      </c>
      <c r="AI79" s="94">
        <f>AI80</f>
        <v>-500</v>
      </c>
      <c r="AJ79" s="94">
        <f>AJ80</f>
        <v>0</v>
      </c>
      <c r="AK79" s="94">
        <f>AK80</f>
        <v>0</v>
      </c>
      <c r="AL79" s="74">
        <f t="shared" si="18"/>
        <v>1500</v>
      </c>
      <c r="AM79" s="74">
        <f t="shared" si="19"/>
        <v>1500</v>
      </c>
      <c r="AN79" s="74">
        <f t="shared" si="20"/>
        <v>1500</v>
      </c>
      <c r="AO79" s="74">
        <f t="shared" si="21"/>
        <v>0</v>
      </c>
      <c r="AP79" s="74">
        <f t="shared" si="22"/>
        <v>0</v>
      </c>
    </row>
    <row r="80" spans="1:42" s="39" customFormat="1" ht="28.5">
      <c r="A80" s="40"/>
      <c r="B80" s="11" t="s">
        <v>165</v>
      </c>
      <c r="C80" s="11"/>
      <c r="D80" s="17" t="s">
        <v>137</v>
      </c>
      <c r="E80" s="17" t="s">
        <v>182</v>
      </c>
      <c r="F80" s="15" t="s">
        <v>373</v>
      </c>
      <c r="G80" s="15" t="s">
        <v>166</v>
      </c>
      <c r="H80" s="74">
        <f>I80+L80</f>
        <v>2000</v>
      </c>
      <c r="I80" s="74">
        <f>J80+K80</f>
        <v>2000</v>
      </c>
      <c r="J80" s="54">
        <v>2000</v>
      </c>
      <c r="K80" s="54"/>
      <c r="L80" s="54"/>
      <c r="M80" s="94">
        <f>N80+Q80</f>
        <v>0</v>
      </c>
      <c r="N80" s="94">
        <f>O80+P80</f>
        <v>0</v>
      </c>
      <c r="O80" s="95"/>
      <c r="P80" s="95"/>
      <c r="Q80" s="95"/>
      <c r="R80" s="74">
        <f t="shared" si="6"/>
        <v>2000</v>
      </c>
      <c r="S80" s="74">
        <f t="shared" si="7"/>
        <v>2000</v>
      </c>
      <c r="T80" s="54">
        <f t="shared" si="8"/>
        <v>2000</v>
      </c>
      <c r="U80" s="54">
        <f t="shared" si="9"/>
        <v>0</v>
      </c>
      <c r="V80" s="54">
        <f t="shared" si="10"/>
        <v>0</v>
      </c>
      <c r="W80" s="94">
        <f>X80+AA80</f>
        <v>0</v>
      </c>
      <c r="X80" s="94">
        <f>Y80+Z80</f>
        <v>0</v>
      </c>
      <c r="Y80" s="95"/>
      <c r="Z80" s="95"/>
      <c r="AA80" s="95"/>
      <c r="AB80" s="74">
        <f t="shared" si="12"/>
        <v>2000</v>
      </c>
      <c r="AC80" s="74">
        <f t="shared" si="13"/>
        <v>2000</v>
      </c>
      <c r="AD80" s="54">
        <f t="shared" si="14"/>
        <v>2000</v>
      </c>
      <c r="AE80" s="54">
        <f t="shared" si="15"/>
        <v>0</v>
      </c>
      <c r="AF80" s="54">
        <f t="shared" si="16"/>
        <v>0</v>
      </c>
      <c r="AG80" s="94">
        <f>AH80+AK80</f>
        <v>-500</v>
      </c>
      <c r="AH80" s="94">
        <f>AI80+AJ80</f>
        <v>-500</v>
      </c>
      <c r="AI80" s="95">
        <v>-500</v>
      </c>
      <c r="AJ80" s="95"/>
      <c r="AK80" s="95"/>
      <c r="AL80" s="74">
        <f t="shared" si="18"/>
        <v>1500</v>
      </c>
      <c r="AM80" s="74">
        <f t="shared" si="19"/>
        <v>1500</v>
      </c>
      <c r="AN80" s="54">
        <f t="shared" si="20"/>
        <v>1500</v>
      </c>
      <c r="AO80" s="54">
        <f t="shared" si="21"/>
        <v>0</v>
      </c>
      <c r="AP80" s="54">
        <f t="shared" si="22"/>
        <v>0</v>
      </c>
    </row>
    <row r="81" spans="1:42" s="39" customFormat="1" ht="28.5">
      <c r="A81" s="40"/>
      <c r="B81" s="80" t="s">
        <v>385</v>
      </c>
      <c r="C81" s="11"/>
      <c r="D81" s="15" t="s">
        <v>137</v>
      </c>
      <c r="E81" s="15" t="s">
        <v>182</v>
      </c>
      <c r="F81" s="15" t="s">
        <v>384</v>
      </c>
      <c r="G81" s="17"/>
      <c r="H81" s="74">
        <f aca="true" t="shared" si="76" ref="H81:Q81">H82</f>
        <v>420</v>
      </c>
      <c r="I81" s="74">
        <f t="shared" si="76"/>
        <v>420</v>
      </c>
      <c r="J81" s="74">
        <f t="shared" si="76"/>
        <v>420</v>
      </c>
      <c r="K81" s="74">
        <f t="shared" si="76"/>
        <v>0</v>
      </c>
      <c r="L81" s="74">
        <f t="shared" si="76"/>
        <v>0</v>
      </c>
      <c r="M81" s="94">
        <f t="shared" si="76"/>
        <v>0</v>
      </c>
      <c r="N81" s="94">
        <f t="shared" si="76"/>
        <v>0</v>
      </c>
      <c r="O81" s="94">
        <f t="shared" si="76"/>
        <v>0</v>
      </c>
      <c r="P81" s="94">
        <f t="shared" si="76"/>
        <v>0</v>
      </c>
      <c r="Q81" s="94">
        <f t="shared" si="76"/>
        <v>0</v>
      </c>
      <c r="R81" s="74">
        <f t="shared" si="6"/>
        <v>420</v>
      </c>
      <c r="S81" s="74">
        <f t="shared" si="7"/>
        <v>420</v>
      </c>
      <c r="T81" s="74">
        <f t="shared" si="8"/>
        <v>420</v>
      </c>
      <c r="U81" s="74">
        <f t="shared" si="9"/>
        <v>0</v>
      </c>
      <c r="V81" s="74">
        <f t="shared" si="10"/>
        <v>0</v>
      </c>
      <c r="W81" s="94">
        <f>W82</f>
        <v>0</v>
      </c>
      <c r="X81" s="94">
        <f>X82</f>
        <v>0</v>
      </c>
      <c r="Y81" s="94">
        <f>Y82</f>
        <v>0</v>
      </c>
      <c r="Z81" s="94">
        <f>Z82</f>
        <v>0</v>
      </c>
      <c r="AA81" s="94">
        <f>AA82</f>
        <v>0</v>
      </c>
      <c r="AB81" s="74">
        <f t="shared" si="12"/>
        <v>420</v>
      </c>
      <c r="AC81" s="74">
        <f t="shared" si="13"/>
        <v>420</v>
      </c>
      <c r="AD81" s="74">
        <f t="shared" si="14"/>
        <v>420</v>
      </c>
      <c r="AE81" s="74">
        <f t="shared" si="15"/>
        <v>0</v>
      </c>
      <c r="AF81" s="74">
        <f t="shared" si="16"/>
        <v>0</v>
      </c>
      <c r="AG81" s="94">
        <f>AG82</f>
        <v>0</v>
      </c>
      <c r="AH81" s="94">
        <f>AH82</f>
        <v>0</v>
      </c>
      <c r="AI81" s="94">
        <f>AI82</f>
        <v>0</v>
      </c>
      <c r="AJ81" s="94">
        <f>AJ82</f>
        <v>0</v>
      </c>
      <c r="AK81" s="94">
        <f>AK82</f>
        <v>0</v>
      </c>
      <c r="AL81" s="74">
        <f t="shared" si="18"/>
        <v>420</v>
      </c>
      <c r="AM81" s="74">
        <f t="shared" si="19"/>
        <v>420</v>
      </c>
      <c r="AN81" s="74">
        <f t="shared" si="20"/>
        <v>420</v>
      </c>
      <c r="AO81" s="74">
        <f t="shared" si="21"/>
        <v>0</v>
      </c>
      <c r="AP81" s="74">
        <f t="shared" si="22"/>
        <v>0</v>
      </c>
    </row>
    <row r="82" spans="1:42" s="39" customFormat="1" ht="28.5">
      <c r="A82" s="40"/>
      <c r="B82" s="11" t="s">
        <v>165</v>
      </c>
      <c r="C82" s="11"/>
      <c r="D82" s="17" t="s">
        <v>137</v>
      </c>
      <c r="E82" s="17" t="s">
        <v>182</v>
      </c>
      <c r="F82" s="15" t="s">
        <v>384</v>
      </c>
      <c r="G82" s="15" t="s">
        <v>166</v>
      </c>
      <c r="H82" s="74">
        <f>I82+L82</f>
        <v>420</v>
      </c>
      <c r="I82" s="74">
        <f>J82+K82</f>
        <v>420</v>
      </c>
      <c r="J82" s="54">
        <v>420</v>
      </c>
      <c r="K82" s="54"/>
      <c r="L82" s="54"/>
      <c r="M82" s="94">
        <f>N82+Q82</f>
        <v>0</v>
      </c>
      <c r="N82" s="94">
        <f>O82+P82</f>
        <v>0</v>
      </c>
      <c r="O82" s="95"/>
      <c r="P82" s="95"/>
      <c r="Q82" s="95"/>
      <c r="R82" s="74">
        <f aca="true" t="shared" si="77" ref="R82:R149">M82+H82</f>
        <v>420</v>
      </c>
      <c r="S82" s="74">
        <f aca="true" t="shared" si="78" ref="S82:S149">N82+I82</f>
        <v>420</v>
      </c>
      <c r="T82" s="54">
        <f aca="true" t="shared" si="79" ref="T82:T149">O82+J82</f>
        <v>420</v>
      </c>
      <c r="U82" s="54">
        <f aca="true" t="shared" si="80" ref="U82:U149">P82+K82</f>
        <v>0</v>
      </c>
      <c r="V82" s="54">
        <f aca="true" t="shared" si="81" ref="V82:V149">Q82+L82</f>
        <v>0</v>
      </c>
      <c r="W82" s="94">
        <f>X82+AA82</f>
        <v>0</v>
      </c>
      <c r="X82" s="94">
        <f>Y82+Z82</f>
        <v>0</v>
      </c>
      <c r="Y82" s="95"/>
      <c r="Z82" s="95"/>
      <c r="AA82" s="95"/>
      <c r="AB82" s="74">
        <f aca="true" t="shared" si="82" ref="AB82:AB89">W82+R82</f>
        <v>420</v>
      </c>
      <c r="AC82" s="74">
        <f aca="true" t="shared" si="83" ref="AC82:AC89">X82+S82</f>
        <v>420</v>
      </c>
      <c r="AD82" s="54">
        <f aca="true" t="shared" si="84" ref="AD82:AD89">Y82+T82</f>
        <v>420</v>
      </c>
      <c r="AE82" s="54">
        <f aca="true" t="shared" si="85" ref="AE82:AE89">Z82+U82</f>
        <v>0</v>
      </c>
      <c r="AF82" s="54">
        <f aca="true" t="shared" si="86" ref="AF82:AF89">AA82+V82</f>
        <v>0</v>
      </c>
      <c r="AG82" s="94">
        <f>AH82+AK82</f>
        <v>0</v>
      </c>
      <c r="AH82" s="94">
        <f>AI82+AJ82</f>
        <v>0</v>
      </c>
      <c r="AI82" s="95"/>
      <c r="AJ82" s="95"/>
      <c r="AK82" s="95"/>
      <c r="AL82" s="74">
        <f aca="true" t="shared" si="87" ref="AL82:AL89">AG82+AB82</f>
        <v>420</v>
      </c>
      <c r="AM82" s="74">
        <f aca="true" t="shared" si="88" ref="AM82:AM89">AH82+AC82</f>
        <v>420</v>
      </c>
      <c r="AN82" s="54">
        <f aca="true" t="shared" si="89" ref="AN82:AN89">AI82+AD82</f>
        <v>420</v>
      </c>
      <c r="AO82" s="54">
        <f aca="true" t="shared" si="90" ref="AO82:AO89">AJ82+AE82</f>
        <v>0</v>
      </c>
      <c r="AP82" s="54">
        <f aca="true" t="shared" si="91" ref="AP82:AP89">AK82+AF82</f>
        <v>0</v>
      </c>
    </row>
    <row r="83" spans="1:42" s="39" customFormat="1" ht="42.75" hidden="1">
      <c r="A83" s="40"/>
      <c r="B83" s="80" t="s">
        <v>370</v>
      </c>
      <c r="C83" s="11"/>
      <c r="D83" s="15" t="s">
        <v>137</v>
      </c>
      <c r="E83" s="15" t="s">
        <v>182</v>
      </c>
      <c r="F83" s="15" t="s">
        <v>369</v>
      </c>
      <c r="G83" s="17"/>
      <c r="H83" s="74">
        <f aca="true" t="shared" si="92" ref="H83:Q83">H84</f>
        <v>1000</v>
      </c>
      <c r="I83" s="74">
        <f t="shared" si="92"/>
        <v>1000</v>
      </c>
      <c r="J83" s="74">
        <f t="shared" si="92"/>
        <v>1000</v>
      </c>
      <c r="K83" s="74">
        <f t="shared" si="92"/>
        <v>0</v>
      </c>
      <c r="L83" s="74">
        <f t="shared" si="92"/>
        <v>0</v>
      </c>
      <c r="M83" s="94">
        <f t="shared" si="92"/>
        <v>0</v>
      </c>
      <c r="N83" s="94">
        <f t="shared" si="92"/>
        <v>0</v>
      </c>
      <c r="O83" s="94">
        <f t="shared" si="92"/>
        <v>0</v>
      </c>
      <c r="P83" s="94">
        <f t="shared" si="92"/>
        <v>0</v>
      </c>
      <c r="Q83" s="94">
        <f t="shared" si="92"/>
        <v>0</v>
      </c>
      <c r="R83" s="74">
        <f t="shared" si="77"/>
        <v>1000</v>
      </c>
      <c r="S83" s="74">
        <f t="shared" si="78"/>
        <v>1000</v>
      </c>
      <c r="T83" s="74">
        <f t="shared" si="79"/>
        <v>1000</v>
      </c>
      <c r="U83" s="74">
        <f t="shared" si="80"/>
        <v>0</v>
      </c>
      <c r="V83" s="74">
        <f t="shared" si="81"/>
        <v>0</v>
      </c>
      <c r="W83" s="94">
        <f>W84</f>
        <v>0</v>
      </c>
      <c r="X83" s="94">
        <f>X84</f>
        <v>0</v>
      </c>
      <c r="Y83" s="94">
        <f>Y84</f>
        <v>0</v>
      </c>
      <c r="Z83" s="94">
        <f>Z84</f>
        <v>0</v>
      </c>
      <c r="AA83" s="94">
        <f>AA84</f>
        <v>0</v>
      </c>
      <c r="AB83" s="74">
        <f t="shared" si="82"/>
        <v>1000</v>
      </c>
      <c r="AC83" s="74">
        <f t="shared" si="83"/>
        <v>1000</v>
      </c>
      <c r="AD83" s="74">
        <f t="shared" si="84"/>
        <v>1000</v>
      </c>
      <c r="AE83" s="74">
        <f t="shared" si="85"/>
        <v>0</v>
      </c>
      <c r="AF83" s="74">
        <f t="shared" si="86"/>
        <v>0</v>
      </c>
      <c r="AG83" s="94">
        <f>AG84</f>
        <v>-1000</v>
      </c>
      <c r="AH83" s="94">
        <f>AH84</f>
        <v>-1000</v>
      </c>
      <c r="AI83" s="94">
        <f>AI84</f>
        <v>-1000</v>
      </c>
      <c r="AJ83" s="94">
        <f>AJ84</f>
        <v>0</v>
      </c>
      <c r="AK83" s="94">
        <f>AK84</f>
        <v>0</v>
      </c>
      <c r="AL83" s="74">
        <f t="shared" si="87"/>
        <v>0</v>
      </c>
      <c r="AM83" s="74">
        <f t="shared" si="88"/>
        <v>0</v>
      </c>
      <c r="AN83" s="74">
        <f t="shared" si="89"/>
        <v>0</v>
      </c>
      <c r="AO83" s="74">
        <f t="shared" si="90"/>
        <v>0</v>
      </c>
      <c r="AP83" s="74">
        <f t="shared" si="91"/>
        <v>0</v>
      </c>
    </row>
    <row r="84" spans="1:42" s="39" customFormat="1" ht="28.5" hidden="1">
      <c r="A84" s="40"/>
      <c r="B84" s="11" t="s">
        <v>165</v>
      </c>
      <c r="C84" s="11"/>
      <c r="D84" s="17" t="s">
        <v>137</v>
      </c>
      <c r="E84" s="17" t="s">
        <v>182</v>
      </c>
      <c r="F84" s="15" t="s">
        <v>369</v>
      </c>
      <c r="G84" s="15" t="s">
        <v>166</v>
      </c>
      <c r="H84" s="74">
        <f>I84+L84</f>
        <v>1000</v>
      </c>
      <c r="I84" s="74">
        <f>J84+K84</f>
        <v>1000</v>
      </c>
      <c r="J84" s="54">
        <v>1000</v>
      </c>
      <c r="K84" s="54"/>
      <c r="L84" s="54"/>
      <c r="M84" s="94">
        <f>N84+Q84</f>
        <v>0</v>
      </c>
      <c r="N84" s="94">
        <f>O84+P84</f>
        <v>0</v>
      </c>
      <c r="O84" s="95"/>
      <c r="P84" s="95"/>
      <c r="Q84" s="95"/>
      <c r="R84" s="74">
        <f t="shared" si="77"/>
        <v>1000</v>
      </c>
      <c r="S84" s="74">
        <f t="shared" si="78"/>
        <v>1000</v>
      </c>
      <c r="T84" s="54">
        <f t="shared" si="79"/>
        <v>1000</v>
      </c>
      <c r="U84" s="54">
        <f t="shared" si="80"/>
        <v>0</v>
      </c>
      <c r="V84" s="54">
        <f t="shared" si="81"/>
        <v>0</v>
      </c>
      <c r="W84" s="94">
        <f>X84+AA84</f>
        <v>0</v>
      </c>
      <c r="X84" s="94">
        <f>Y84+Z84</f>
        <v>0</v>
      </c>
      <c r="Y84" s="95"/>
      <c r="Z84" s="95"/>
      <c r="AA84" s="95"/>
      <c r="AB84" s="74">
        <f t="shared" si="82"/>
        <v>1000</v>
      </c>
      <c r="AC84" s="74">
        <f t="shared" si="83"/>
        <v>1000</v>
      </c>
      <c r="AD84" s="54">
        <f t="shared" si="84"/>
        <v>1000</v>
      </c>
      <c r="AE84" s="54">
        <f t="shared" si="85"/>
        <v>0</v>
      </c>
      <c r="AF84" s="54">
        <f t="shared" si="86"/>
        <v>0</v>
      </c>
      <c r="AG84" s="94">
        <f>AH84+AK84</f>
        <v>-1000</v>
      </c>
      <c r="AH84" s="94">
        <f>AI84+AJ84</f>
        <v>-1000</v>
      </c>
      <c r="AI84" s="95">
        <v>-1000</v>
      </c>
      <c r="AJ84" s="95"/>
      <c r="AK84" s="95"/>
      <c r="AL84" s="74">
        <f t="shared" si="87"/>
        <v>0</v>
      </c>
      <c r="AM84" s="74">
        <f t="shared" si="88"/>
        <v>0</v>
      </c>
      <c r="AN84" s="54">
        <f t="shared" si="89"/>
        <v>0</v>
      </c>
      <c r="AO84" s="54">
        <f t="shared" si="90"/>
        <v>0</v>
      </c>
      <c r="AP84" s="54">
        <f t="shared" si="91"/>
        <v>0</v>
      </c>
    </row>
    <row r="85" spans="1:42" ht="14.25" collapsed="1">
      <c r="A85" s="23" t="s">
        <v>29</v>
      </c>
      <c r="B85" s="49" t="s">
        <v>46</v>
      </c>
      <c r="C85" s="12"/>
      <c r="D85" s="6" t="s">
        <v>139</v>
      </c>
      <c r="E85" s="6"/>
      <c r="F85" s="6"/>
      <c r="G85" s="6"/>
      <c r="H85" s="56">
        <f>H86</f>
        <v>2596</v>
      </c>
      <c r="I85" s="56">
        <f>I86</f>
        <v>0</v>
      </c>
      <c r="J85" s="56">
        <f>J86</f>
        <v>0</v>
      </c>
      <c r="K85" s="56">
        <f aca="true" t="shared" si="93" ref="I85:L88">K86</f>
        <v>0</v>
      </c>
      <c r="L85" s="56">
        <f t="shared" si="93"/>
        <v>2596</v>
      </c>
      <c r="M85" s="92">
        <f>M86</f>
        <v>0</v>
      </c>
      <c r="N85" s="92">
        <f>N86</f>
        <v>0</v>
      </c>
      <c r="O85" s="92">
        <f>O86</f>
        <v>0</v>
      </c>
      <c r="P85" s="92">
        <f aca="true" t="shared" si="94" ref="N85:Q88">P86</f>
        <v>0</v>
      </c>
      <c r="Q85" s="92">
        <f t="shared" si="94"/>
        <v>0</v>
      </c>
      <c r="R85" s="56">
        <f t="shared" si="77"/>
        <v>2596</v>
      </c>
      <c r="S85" s="56">
        <f t="shared" si="78"/>
        <v>0</v>
      </c>
      <c r="T85" s="56">
        <f t="shared" si="79"/>
        <v>0</v>
      </c>
      <c r="U85" s="56">
        <f t="shared" si="80"/>
        <v>0</v>
      </c>
      <c r="V85" s="56">
        <f t="shared" si="81"/>
        <v>2596</v>
      </c>
      <c r="W85" s="92">
        <f aca="true" t="shared" si="95" ref="W85:AA88">W86</f>
        <v>0</v>
      </c>
      <c r="X85" s="92">
        <f t="shared" si="95"/>
        <v>0</v>
      </c>
      <c r="Y85" s="92">
        <f t="shared" si="95"/>
        <v>0</v>
      </c>
      <c r="Z85" s="92">
        <f t="shared" si="95"/>
        <v>0</v>
      </c>
      <c r="AA85" s="92">
        <f t="shared" si="95"/>
        <v>0</v>
      </c>
      <c r="AB85" s="56">
        <f t="shared" si="82"/>
        <v>2596</v>
      </c>
      <c r="AC85" s="56">
        <f t="shared" si="83"/>
        <v>0</v>
      </c>
      <c r="AD85" s="56">
        <f t="shared" si="84"/>
        <v>0</v>
      </c>
      <c r="AE85" s="56">
        <f t="shared" si="85"/>
        <v>0</v>
      </c>
      <c r="AF85" s="56">
        <f t="shared" si="86"/>
        <v>2596</v>
      </c>
      <c r="AG85" s="92">
        <f aca="true" t="shared" si="96" ref="AG85:AK88">AG86</f>
        <v>27.1</v>
      </c>
      <c r="AH85" s="92">
        <f t="shared" si="96"/>
        <v>0</v>
      </c>
      <c r="AI85" s="92">
        <f t="shared" si="96"/>
        <v>0</v>
      </c>
      <c r="AJ85" s="92">
        <f t="shared" si="96"/>
        <v>0</v>
      </c>
      <c r="AK85" s="92">
        <f t="shared" si="96"/>
        <v>27.1</v>
      </c>
      <c r="AL85" s="56">
        <f t="shared" si="87"/>
        <v>2623.1</v>
      </c>
      <c r="AM85" s="56">
        <f t="shared" si="88"/>
        <v>0</v>
      </c>
      <c r="AN85" s="56">
        <f t="shared" si="89"/>
        <v>0</v>
      </c>
      <c r="AO85" s="56">
        <f t="shared" si="90"/>
        <v>0</v>
      </c>
      <c r="AP85" s="56">
        <f t="shared" si="91"/>
        <v>2623.1</v>
      </c>
    </row>
    <row r="86" spans="1:42" s="39" customFormat="1" ht="28.5">
      <c r="A86" s="41"/>
      <c r="B86" s="19" t="s">
        <v>186</v>
      </c>
      <c r="C86" s="11"/>
      <c r="D86" s="16" t="s">
        <v>139</v>
      </c>
      <c r="E86" s="16" t="s">
        <v>49</v>
      </c>
      <c r="F86" s="16"/>
      <c r="G86" s="16"/>
      <c r="H86" s="67">
        <f>H87</f>
        <v>2596</v>
      </c>
      <c r="I86" s="67">
        <f t="shared" si="93"/>
        <v>0</v>
      </c>
      <c r="J86" s="67">
        <f t="shared" si="93"/>
        <v>0</v>
      </c>
      <c r="K86" s="67">
        <f t="shared" si="93"/>
        <v>0</v>
      </c>
      <c r="L86" s="67">
        <f t="shared" si="93"/>
        <v>2596</v>
      </c>
      <c r="M86" s="93">
        <f>M87</f>
        <v>0</v>
      </c>
      <c r="N86" s="93">
        <f t="shared" si="94"/>
        <v>0</v>
      </c>
      <c r="O86" s="93">
        <f t="shared" si="94"/>
        <v>0</v>
      </c>
      <c r="P86" s="93">
        <f t="shared" si="94"/>
        <v>0</v>
      </c>
      <c r="Q86" s="93">
        <f t="shared" si="94"/>
        <v>0</v>
      </c>
      <c r="R86" s="67">
        <f t="shared" si="77"/>
        <v>2596</v>
      </c>
      <c r="S86" s="67">
        <f t="shared" si="78"/>
        <v>0</v>
      </c>
      <c r="T86" s="67">
        <f t="shared" si="79"/>
        <v>0</v>
      </c>
      <c r="U86" s="67">
        <f t="shared" si="80"/>
        <v>0</v>
      </c>
      <c r="V86" s="67">
        <f t="shared" si="81"/>
        <v>2596</v>
      </c>
      <c r="W86" s="93">
        <f t="shared" si="95"/>
        <v>0</v>
      </c>
      <c r="X86" s="93">
        <f t="shared" si="95"/>
        <v>0</v>
      </c>
      <c r="Y86" s="93">
        <f t="shared" si="95"/>
        <v>0</v>
      </c>
      <c r="Z86" s="93">
        <f t="shared" si="95"/>
        <v>0</v>
      </c>
      <c r="AA86" s="93">
        <f t="shared" si="95"/>
        <v>0</v>
      </c>
      <c r="AB86" s="67">
        <f t="shared" si="82"/>
        <v>2596</v>
      </c>
      <c r="AC86" s="67">
        <f t="shared" si="83"/>
        <v>0</v>
      </c>
      <c r="AD86" s="67">
        <f t="shared" si="84"/>
        <v>0</v>
      </c>
      <c r="AE86" s="67">
        <f t="shared" si="85"/>
        <v>0</v>
      </c>
      <c r="AF86" s="67">
        <f t="shared" si="86"/>
        <v>2596</v>
      </c>
      <c r="AG86" s="93">
        <f t="shared" si="96"/>
        <v>27.1</v>
      </c>
      <c r="AH86" s="93">
        <f t="shared" si="96"/>
        <v>0</v>
      </c>
      <c r="AI86" s="93">
        <f t="shared" si="96"/>
        <v>0</v>
      </c>
      <c r="AJ86" s="93">
        <f t="shared" si="96"/>
        <v>0</v>
      </c>
      <c r="AK86" s="93">
        <f t="shared" si="96"/>
        <v>27.1</v>
      </c>
      <c r="AL86" s="67">
        <f t="shared" si="87"/>
        <v>2623.1</v>
      </c>
      <c r="AM86" s="67">
        <f t="shared" si="88"/>
        <v>0</v>
      </c>
      <c r="AN86" s="67">
        <f t="shared" si="89"/>
        <v>0</v>
      </c>
      <c r="AO86" s="67">
        <f t="shared" si="90"/>
        <v>0</v>
      </c>
      <c r="AP86" s="67">
        <f t="shared" si="91"/>
        <v>2623.1</v>
      </c>
    </row>
    <row r="87" spans="1:42" s="21" customFormat="1" ht="28.5">
      <c r="A87" s="32"/>
      <c r="B87" s="11" t="s">
        <v>140</v>
      </c>
      <c r="C87" s="18"/>
      <c r="D87" s="17" t="s">
        <v>139</v>
      </c>
      <c r="E87" s="17" t="s">
        <v>49</v>
      </c>
      <c r="F87" s="17" t="s">
        <v>141</v>
      </c>
      <c r="G87" s="17"/>
      <c r="H87" s="68">
        <f>H88</f>
        <v>2596</v>
      </c>
      <c r="I87" s="68">
        <f t="shared" si="93"/>
        <v>0</v>
      </c>
      <c r="J87" s="68">
        <f t="shared" si="93"/>
        <v>0</v>
      </c>
      <c r="K87" s="68">
        <f t="shared" si="93"/>
        <v>0</v>
      </c>
      <c r="L87" s="68">
        <f t="shared" si="93"/>
        <v>2596</v>
      </c>
      <c r="M87" s="94">
        <f>M88</f>
        <v>0</v>
      </c>
      <c r="N87" s="94">
        <f t="shared" si="94"/>
        <v>0</v>
      </c>
      <c r="O87" s="94">
        <f t="shared" si="94"/>
        <v>0</v>
      </c>
      <c r="P87" s="94">
        <f t="shared" si="94"/>
        <v>0</v>
      </c>
      <c r="Q87" s="94">
        <f t="shared" si="94"/>
        <v>0</v>
      </c>
      <c r="R87" s="68">
        <f t="shared" si="77"/>
        <v>2596</v>
      </c>
      <c r="S87" s="68">
        <f t="shared" si="78"/>
        <v>0</v>
      </c>
      <c r="T87" s="68">
        <f t="shared" si="79"/>
        <v>0</v>
      </c>
      <c r="U87" s="68">
        <f t="shared" si="80"/>
        <v>0</v>
      </c>
      <c r="V87" s="68">
        <f t="shared" si="81"/>
        <v>2596</v>
      </c>
      <c r="W87" s="94">
        <f t="shared" si="95"/>
        <v>0</v>
      </c>
      <c r="X87" s="94">
        <f t="shared" si="95"/>
        <v>0</v>
      </c>
      <c r="Y87" s="94">
        <f t="shared" si="95"/>
        <v>0</v>
      </c>
      <c r="Z87" s="94">
        <f t="shared" si="95"/>
        <v>0</v>
      </c>
      <c r="AA87" s="94">
        <f t="shared" si="95"/>
        <v>0</v>
      </c>
      <c r="AB87" s="68">
        <f t="shared" si="82"/>
        <v>2596</v>
      </c>
      <c r="AC87" s="68">
        <f t="shared" si="83"/>
        <v>0</v>
      </c>
      <c r="AD87" s="68">
        <f t="shared" si="84"/>
        <v>0</v>
      </c>
      <c r="AE87" s="68">
        <f t="shared" si="85"/>
        <v>0</v>
      </c>
      <c r="AF87" s="68">
        <f t="shared" si="86"/>
        <v>2596</v>
      </c>
      <c r="AG87" s="94">
        <f t="shared" si="96"/>
        <v>27.1</v>
      </c>
      <c r="AH87" s="94">
        <f t="shared" si="96"/>
        <v>0</v>
      </c>
      <c r="AI87" s="94">
        <f t="shared" si="96"/>
        <v>0</v>
      </c>
      <c r="AJ87" s="94">
        <f t="shared" si="96"/>
        <v>0</v>
      </c>
      <c r="AK87" s="94">
        <f t="shared" si="96"/>
        <v>27.1</v>
      </c>
      <c r="AL87" s="68">
        <f t="shared" si="87"/>
        <v>2623.1</v>
      </c>
      <c r="AM87" s="68">
        <f t="shared" si="88"/>
        <v>0</v>
      </c>
      <c r="AN87" s="68">
        <f t="shared" si="89"/>
        <v>0</v>
      </c>
      <c r="AO87" s="68">
        <f t="shared" si="90"/>
        <v>0</v>
      </c>
      <c r="AP87" s="68">
        <f t="shared" si="91"/>
        <v>2623.1</v>
      </c>
    </row>
    <row r="88" spans="1:42" s="21" customFormat="1" ht="42.75">
      <c r="A88" s="32"/>
      <c r="B88" s="11" t="s">
        <v>47</v>
      </c>
      <c r="C88" s="18"/>
      <c r="D88" s="17" t="s">
        <v>139</v>
      </c>
      <c r="E88" s="17" t="s">
        <v>49</v>
      </c>
      <c r="F88" s="17" t="s">
        <v>187</v>
      </c>
      <c r="G88" s="17"/>
      <c r="H88" s="68">
        <f>H89</f>
        <v>2596</v>
      </c>
      <c r="I88" s="68">
        <f t="shared" si="93"/>
        <v>0</v>
      </c>
      <c r="J88" s="54">
        <f>J89</f>
        <v>0</v>
      </c>
      <c r="K88" s="54">
        <f>K89</f>
        <v>0</v>
      </c>
      <c r="L88" s="54">
        <f>L89</f>
        <v>2596</v>
      </c>
      <c r="M88" s="94">
        <f>M89</f>
        <v>0</v>
      </c>
      <c r="N88" s="94">
        <f t="shared" si="94"/>
        <v>0</v>
      </c>
      <c r="O88" s="95">
        <f>O89</f>
        <v>0</v>
      </c>
      <c r="P88" s="95">
        <f>P89</f>
        <v>0</v>
      </c>
      <c r="Q88" s="95">
        <f>Q89</f>
        <v>0</v>
      </c>
      <c r="R88" s="68">
        <f t="shared" si="77"/>
        <v>2596</v>
      </c>
      <c r="S88" s="68">
        <f t="shared" si="78"/>
        <v>0</v>
      </c>
      <c r="T88" s="54">
        <f t="shared" si="79"/>
        <v>0</v>
      </c>
      <c r="U88" s="54">
        <f t="shared" si="80"/>
        <v>0</v>
      </c>
      <c r="V88" s="54">
        <f t="shared" si="81"/>
        <v>2596</v>
      </c>
      <c r="W88" s="94">
        <f t="shared" si="95"/>
        <v>0</v>
      </c>
      <c r="X88" s="94">
        <f t="shared" si="95"/>
        <v>0</v>
      </c>
      <c r="Y88" s="95">
        <f t="shared" si="95"/>
        <v>0</v>
      </c>
      <c r="Z88" s="95">
        <f t="shared" si="95"/>
        <v>0</v>
      </c>
      <c r="AA88" s="95">
        <f t="shared" si="95"/>
        <v>0</v>
      </c>
      <c r="AB88" s="68">
        <f t="shared" si="82"/>
        <v>2596</v>
      </c>
      <c r="AC88" s="68">
        <f t="shared" si="83"/>
        <v>0</v>
      </c>
      <c r="AD88" s="54">
        <f t="shared" si="84"/>
        <v>0</v>
      </c>
      <c r="AE88" s="54">
        <f t="shared" si="85"/>
        <v>0</v>
      </c>
      <c r="AF88" s="54">
        <f t="shared" si="86"/>
        <v>2596</v>
      </c>
      <c r="AG88" s="94">
        <f t="shared" si="96"/>
        <v>27.1</v>
      </c>
      <c r="AH88" s="94">
        <f t="shared" si="96"/>
        <v>0</v>
      </c>
      <c r="AI88" s="95">
        <f t="shared" si="96"/>
        <v>0</v>
      </c>
      <c r="AJ88" s="95">
        <f t="shared" si="96"/>
        <v>0</v>
      </c>
      <c r="AK88" s="95">
        <f t="shared" si="96"/>
        <v>27.1</v>
      </c>
      <c r="AL88" s="68">
        <f t="shared" si="87"/>
        <v>2623.1</v>
      </c>
      <c r="AM88" s="68">
        <f t="shared" si="88"/>
        <v>0</v>
      </c>
      <c r="AN88" s="54">
        <f t="shared" si="89"/>
        <v>0</v>
      </c>
      <c r="AO88" s="54">
        <f t="shared" si="90"/>
        <v>0</v>
      </c>
      <c r="AP88" s="54">
        <f t="shared" si="91"/>
        <v>2623.1</v>
      </c>
    </row>
    <row r="89" spans="1:42" s="21" customFormat="1" ht="28.5">
      <c r="A89" s="32"/>
      <c r="B89" s="11" t="s">
        <v>165</v>
      </c>
      <c r="C89" s="18"/>
      <c r="D89" s="17" t="s">
        <v>139</v>
      </c>
      <c r="E89" s="17" t="s">
        <v>49</v>
      </c>
      <c r="F89" s="17" t="s">
        <v>187</v>
      </c>
      <c r="G89" s="17" t="s">
        <v>166</v>
      </c>
      <c r="H89" s="68">
        <f>I89+L89</f>
        <v>2596</v>
      </c>
      <c r="I89" s="68">
        <f>J89+K89</f>
        <v>0</v>
      </c>
      <c r="J89" s="54"/>
      <c r="K89" s="54"/>
      <c r="L89" s="54">
        <v>2596</v>
      </c>
      <c r="M89" s="94">
        <f>N89+Q89</f>
        <v>0</v>
      </c>
      <c r="N89" s="94">
        <f>O89+P89</f>
        <v>0</v>
      </c>
      <c r="O89" s="95"/>
      <c r="P89" s="95"/>
      <c r="Q89" s="95"/>
      <c r="R89" s="68">
        <f t="shared" si="77"/>
        <v>2596</v>
      </c>
      <c r="S89" s="68">
        <f t="shared" si="78"/>
        <v>0</v>
      </c>
      <c r="T89" s="54">
        <f t="shared" si="79"/>
        <v>0</v>
      </c>
      <c r="U89" s="54">
        <f t="shared" si="80"/>
        <v>0</v>
      </c>
      <c r="V89" s="54">
        <f t="shared" si="81"/>
        <v>2596</v>
      </c>
      <c r="W89" s="94">
        <f>X89+AA89</f>
        <v>0</v>
      </c>
      <c r="X89" s="94">
        <f>Y89+Z89</f>
        <v>0</v>
      </c>
      <c r="Y89" s="95"/>
      <c r="Z89" s="95"/>
      <c r="AA89" s="95"/>
      <c r="AB89" s="68">
        <f t="shared" si="82"/>
        <v>2596</v>
      </c>
      <c r="AC89" s="68">
        <f t="shared" si="83"/>
        <v>0</v>
      </c>
      <c r="AD89" s="54">
        <f t="shared" si="84"/>
        <v>0</v>
      </c>
      <c r="AE89" s="54">
        <f t="shared" si="85"/>
        <v>0</v>
      </c>
      <c r="AF89" s="54">
        <f t="shared" si="86"/>
        <v>2596</v>
      </c>
      <c r="AG89" s="94">
        <f>AH89+AK89</f>
        <v>27.1</v>
      </c>
      <c r="AH89" s="94">
        <f>AI89+AJ89</f>
        <v>0</v>
      </c>
      <c r="AI89" s="95"/>
      <c r="AJ89" s="95"/>
      <c r="AK89" s="95">
        <v>27.1</v>
      </c>
      <c r="AL89" s="68">
        <f t="shared" si="87"/>
        <v>2623.1</v>
      </c>
      <c r="AM89" s="68">
        <f t="shared" si="88"/>
        <v>0</v>
      </c>
      <c r="AN89" s="54">
        <f t="shared" si="89"/>
        <v>0</v>
      </c>
      <c r="AO89" s="54">
        <f t="shared" si="90"/>
        <v>0</v>
      </c>
      <c r="AP89" s="54">
        <f t="shared" si="91"/>
        <v>2623.1</v>
      </c>
    </row>
    <row r="90" spans="1:42" ht="28.5">
      <c r="A90" s="23" t="s">
        <v>30</v>
      </c>
      <c r="B90" s="49" t="s">
        <v>48</v>
      </c>
      <c r="C90" s="10"/>
      <c r="D90" s="6" t="s">
        <v>49</v>
      </c>
      <c r="E90" s="6"/>
      <c r="F90" s="6"/>
      <c r="G90" s="6"/>
      <c r="H90" s="56">
        <f>H91+H108+H118+H122</f>
        <v>75970</v>
      </c>
      <c r="I90" s="56">
        <f aca="true" t="shared" si="97" ref="I90:V90">I91+I108+I118+I122</f>
        <v>62414</v>
      </c>
      <c r="J90" s="56">
        <f t="shared" si="97"/>
        <v>62414</v>
      </c>
      <c r="K90" s="56">
        <f t="shared" si="97"/>
        <v>0</v>
      </c>
      <c r="L90" s="56">
        <f t="shared" si="97"/>
        <v>13556</v>
      </c>
      <c r="M90" s="56">
        <f t="shared" si="97"/>
        <v>1816.1</v>
      </c>
      <c r="N90" s="56">
        <f t="shared" si="97"/>
        <v>180</v>
      </c>
      <c r="O90" s="56">
        <f t="shared" si="97"/>
        <v>180</v>
      </c>
      <c r="P90" s="56">
        <f t="shared" si="97"/>
        <v>0</v>
      </c>
      <c r="Q90" s="56">
        <f t="shared" si="97"/>
        <v>1636.1</v>
      </c>
      <c r="R90" s="56">
        <f t="shared" si="97"/>
        <v>77786.1</v>
      </c>
      <c r="S90" s="56">
        <f t="shared" si="97"/>
        <v>62594</v>
      </c>
      <c r="T90" s="56">
        <f t="shared" si="97"/>
        <v>62594</v>
      </c>
      <c r="U90" s="56">
        <f t="shared" si="97"/>
        <v>0</v>
      </c>
      <c r="V90" s="56">
        <f t="shared" si="97"/>
        <v>15192.1</v>
      </c>
      <c r="W90" s="56">
        <f aca="true" t="shared" si="98" ref="W90:AF90">W91+W108+W118+W122</f>
        <v>0</v>
      </c>
      <c r="X90" s="56">
        <f t="shared" si="98"/>
        <v>15192.1</v>
      </c>
      <c r="Y90" s="56">
        <f t="shared" si="98"/>
        <v>15192.1</v>
      </c>
      <c r="Z90" s="56">
        <f t="shared" si="98"/>
        <v>0</v>
      </c>
      <c r="AA90" s="56">
        <f t="shared" si="98"/>
        <v>-15192.1</v>
      </c>
      <c r="AB90" s="56">
        <f t="shared" si="98"/>
        <v>77786.1</v>
      </c>
      <c r="AC90" s="56">
        <f t="shared" si="98"/>
        <v>77786.1</v>
      </c>
      <c r="AD90" s="56">
        <f t="shared" si="98"/>
        <v>77786.1</v>
      </c>
      <c r="AE90" s="56">
        <f t="shared" si="98"/>
        <v>0</v>
      </c>
      <c r="AF90" s="56">
        <f t="shared" si="98"/>
        <v>0</v>
      </c>
      <c r="AG90" s="56">
        <f aca="true" t="shared" si="99" ref="AG90:AP90">AG91+AG108+AG118+AG122</f>
        <v>-4328.8</v>
      </c>
      <c r="AH90" s="56">
        <f t="shared" si="99"/>
        <v>-4328.8</v>
      </c>
      <c r="AI90" s="56">
        <f t="shared" si="99"/>
        <v>-4328.8</v>
      </c>
      <c r="AJ90" s="56">
        <f t="shared" si="99"/>
        <v>0</v>
      </c>
      <c r="AK90" s="56">
        <f t="shared" si="99"/>
        <v>0</v>
      </c>
      <c r="AL90" s="56">
        <f t="shared" si="99"/>
        <v>73457.3</v>
      </c>
      <c r="AM90" s="56">
        <f t="shared" si="99"/>
        <v>73457.3</v>
      </c>
      <c r="AN90" s="56">
        <f t="shared" si="99"/>
        <v>73457.3</v>
      </c>
      <c r="AO90" s="56">
        <f t="shared" si="99"/>
        <v>0</v>
      </c>
      <c r="AP90" s="56">
        <f t="shared" si="99"/>
        <v>0</v>
      </c>
    </row>
    <row r="91" spans="1:42" s="39" customFormat="1" ht="14.25">
      <c r="A91" s="41"/>
      <c r="B91" s="19" t="s">
        <v>37</v>
      </c>
      <c r="C91" s="11"/>
      <c r="D91" s="16" t="s">
        <v>49</v>
      </c>
      <c r="E91" s="16" t="s">
        <v>139</v>
      </c>
      <c r="F91" s="16"/>
      <c r="G91" s="16"/>
      <c r="H91" s="70">
        <f aca="true" t="shared" si="100" ref="H91:Q91">H92+H105</f>
        <v>69428</v>
      </c>
      <c r="I91" s="70">
        <f t="shared" si="100"/>
        <v>56117</v>
      </c>
      <c r="J91" s="70">
        <f t="shared" si="100"/>
        <v>56117</v>
      </c>
      <c r="K91" s="70">
        <f t="shared" si="100"/>
        <v>0</v>
      </c>
      <c r="L91" s="70">
        <f t="shared" si="100"/>
        <v>13311</v>
      </c>
      <c r="M91" s="97">
        <f t="shared" si="100"/>
        <v>180</v>
      </c>
      <c r="N91" s="97">
        <f t="shared" si="100"/>
        <v>180</v>
      </c>
      <c r="O91" s="97">
        <f t="shared" si="100"/>
        <v>180</v>
      </c>
      <c r="P91" s="97">
        <f t="shared" si="100"/>
        <v>0</v>
      </c>
      <c r="Q91" s="97">
        <f t="shared" si="100"/>
        <v>0</v>
      </c>
      <c r="R91" s="70">
        <f t="shared" si="77"/>
        <v>69608</v>
      </c>
      <c r="S91" s="70">
        <f t="shared" si="78"/>
        <v>56297</v>
      </c>
      <c r="T91" s="70">
        <f t="shared" si="79"/>
        <v>56297</v>
      </c>
      <c r="U91" s="70">
        <f t="shared" si="80"/>
        <v>0</v>
      </c>
      <c r="V91" s="70">
        <f t="shared" si="81"/>
        <v>13311</v>
      </c>
      <c r="W91" s="97">
        <f>W92+W105</f>
        <v>0</v>
      </c>
      <c r="X91" s="97">
        <f>X92+X105</f>
        <v>13311</v>
      </c>
      <c r="Y91" s="97">
        <f>Y92+Y105</f>
        <v>13311</v>
      </c>
      <c r="Z91" s="97">
        <f>Z92+Z105</f>
        <v>0</v>
      </c>
      <c r="AA91" s="97">
        <f>AA92+AA105</f>
        <v>-13311</v>
      </c>
      <c r="AB91" s="70">
        <f aca="true" t="shared" si="101" ref="AB91:AB121">W91+R91</f>
        <v>69608</v>
      </c>
      <c r="AC91" s="70">
        <f aca="true" t="shared" si="102" ref="AC91:AC121">X91+S91</f>
        <v>69608</v>
      </c>
      <c r="AD91" s="70">
        <f aca="true" t="shared" si="103" ref="AD91:AD121">Y91+T91</f>
        <v>69608</v>
      </c>
      <c r="AE91" s="70">
        <f aca="true" t="shared" si="104" ref="AE91:AE121">Z91+U91</f>
        <v>0</v>
      </c>
      <c r="AF91" s="70">
        <f aca="true" t="shared" si="105" ref="AF91:AF121">AA91+V91</f>
        <v>0</v>
      </c>
      <c r="AG91" s="97">
        <f>AG92+AG105</f>
        <v>-3842.8</v>
      </c>
      <c r="AH91" s="97">
        <f>AH92+AH105</f>
        <v>-3842.8</v>
      </c>
      <c r="AI91" s="97">
        <f>AI92+AI105</f>
        <v>-3842.8</v>
      </c>
      <c r="AJ91" s="97">
        <f>AJ92+AJ105</f>
        <v>0</v>
      </c>
      <c r="AK91" s="97">
        <f>AK92+AK105</f>
        <v>0</v>
      </c>
      <c r="AL91" s="70">
        <f aca="true" t="shared" si="106" ref="AL91:AL121">AG91+AB91</f>
        <v>65765.2</v>
      </c>
      <c r="AM91" s="70">
        <f aca="true" t="shared" si="107" ref="AM91:AM121">AH91+AC91</f>
        <v>65765.2</v>
      </c>
      <c r="AN91" s="70">
        <f aca="true" t="shared" si="108" ref="AN91:AN121">AI91+AD91</f>
        <v>65765.2</v>
      </c>
      <c r="AO91" s="70">
        <f aca="true" t="shared" si="109" ref="AO91:AO121">AJ91+AE91</f>
        <v>0</v>
      </c>
      <c r="AP91" s="70">
        <f aca="true" t="shared" si="110" ref="AP91:AP121">AK91+AF91</f>
        <v>0</v>
      </c>
    </row>
    <row r="92" spans="1:42" s="21" customFormat="1" ht="28.5">
      <c r="A92" s="32"/>
      <c r="B92" s="11" t="s">
        <v>188</v>
      </c>
      <c r="C92" s="18"/>
      <c r="D92" s="17" t="s">
        <v>49</v>
      </c>
      <c r="E92" s="17" t="s">
        <v>139</v>
      </c>
      <c r="F92" s="17" t="s">
        <v>38</v>
      </c>
      <c r="G92" s="17"/>
      <c r="H92" s="71">
        <f aca="true" t="shared" si="111" ref="H92:Q92">H93+H95+H97+H99+H101+H103</f>
        <v>68428</v>
      </c>
      <c r="I92" s="71">
        <f t="shared" si="111"/>
        <v>55117</v>
      </c>
      <c r="J92" s="71">
        <f t="shared" si="111"/>
        <v>55117</v>
      </c>
      <c r="K92" s="71">
        <f t="shared" si="111"/>
        <v>0</v>
      </c>
      <c r="L92" s="71">
        <f t="shared" si="111"/>
        <v>13311</v>
      </c>
      <c r="M92" s="98">
        <f t="shared" si="111"/>
        <v>180</v>
      </c>
      <c r="N92" s="98">
        <f t="shared" si="111"/>
        <v>180</v>
      </c>
      <c r="O92" s="98">
        <f t="shared" si="111"/>
        <v>180</v>
      </c>
      <c r="P92" s="98">
        <f t="shared" si="111"/>
        <v>0</v>
      </c>
      <c r="Q92" s="98">
        <f t="shared" si="111"/>
        <v>0</v>
      </c>
      <c r="R92" s="71">
        <f t="shared" si="77"/>
        <v>68608</v>
      </c>
      <c r="S92" s="71">
        <f t="shared" si="78"/>
        <v>55297</v>
      </c>
      <c r="T92" s="71">
        <f t="shared" si="79"/>
        <v>55297</v>
      </c>
      <c r="U92" s="71">
        <f t="shared" si="80"/>
        <v>0</v>
      </c>
      <c r="V92" s="71">
        <f t="shared" si="81"/>
        <v>13311</v>
      </c>
      <c r="W92" s="98">
        <f>W93+W95+W97+W99+W101+W103</f>
        <v>0</v>
      </c>
      <c r="X92" s="98">
        <f>X93+X95+X97+X99+X101+X103</f>
        <v>13311</v>
      </c>
      <c r="Y92" s="98">
        <f>Y93+Y95+Y97+Y99+Y101+Y103</f>
        <v>13311</v>
      </c>
      <c r="Z92" s="98">
        <f>Z93+Z95+Z97+Z99+Z101+Z103</f>
        <v>0</v>
      </c>
      <c r="AA92" s="98">
        <f>AA93+AA95+AA97+AA99+AA101+AA103</f>
        <v>-13311</v>
      </c>
      <c r="AB92" s="71">
        <f t="shared" si="101"/>
        <v>68608</v>
      </c>
      <c r="AC92" s="71">
        <f t="shared" si="102"/>
        <v>68608</v>
      </c>
      <c r="AD92" s="71">
        <f t="shared" si="103"/>
        <v>68608</v>
      </c>
      <c r="AE92" s="71">
        <f t="shared" si="104"/>
        <v>0</v>
      </c>
      <c r="AF92" s="71">
        <f t="shared" si="105"/>
        <v>0</v>
      </c>
      <c r="AG92" s="98">
        <f>AG93+AG95+AG97+AG99+AG101+AG103</f>
        <v>-2842.8</v>
      </c>
      <c r="AH92" s="98">
        <f>AH93+AH95+AH97+AH99+AH101+AH103</f>
        <v>-2842.8</v>
      </c>
      <c r="AI92" s="98">
        <f>AI93+AI95+AI97+AI99+AI101+AI103</f>
        <v>-2842.8</v>
      </c>
      <c r="AJ92" s="98">
        <f>AJ93+AJ95+AJ97+AJ99+AJ101+AJ103</f>
        <v>0</v>
      </c>
      <c r="AK92" s="98">
        <f>AK93+AK95+AK97+AK99+AK101+AK103</f>
        <v>0</v>
      </c>
      <c r="AL92" s="71">
        <f t="shared" si="106"/>
        <v>65765.2</v>
      </c>
      <c r="AM92" s="71">
        <f t="shared" si="107"/>
        <v>65765.2</v>
      </c>
      <c r="AN92" s="71">
        <f t="shared" si="108"/>
        <v>65765.2</v>
      </c>
      <c r="AO92" s="71">
        <f t="shared" si="109"/>
        <v>0</v>
      </c>
      <c r="AP92" s="71">
        <f t="shared" si="110"/>
        <v>0</v>
      </c>
    </row>
    <row r="93" spans="1:42" s="21" customFormat="1" ht="99.75">
      <c r="A93" s="32"/>
      <c r="B93" s="11" t="s">
        <v>189</v>
      </c>
      <c r="C93" s="18"/>
      <c r="D93" s="17" t="s">
        <v>49</v>
      </c>
      <c r="E93" s="17" t="s">
        <v>139</v>
      </c>
      <c r="F93" s="17" t="s">
        <v>190</v>
      </c>
      <c r="G93" s="17"/>
      <c r="H93" s="68">
        <f aca="true" t="shared" si="112" ref="H93:Q93">H94</f>
        <v>13311</v>
      </c>
      <c r="I93" s="68">
        <f t="shared" si="112"/>
        <v>0</v>
      </c>
      <c r="J93" s="68">
        <f t="shared" si="112"/>
        <v>0</v>
      </c>
      <c r="K93" s="68">
        <f t="shared" si="112"/>
        <v>0</v>
      </c>
      <c r="L93" s="68">
        <f t="shared" si="112"/>
        <v>13311</v>
      </c>
      <c r="M93" s="94">
        <f t="shared" si="112"/>
        <v>0</v>
      </c>
      <c r="N93" s="94">
        <f t="shared" si="112"/>
        <v>0</v>
      </c>
      <c r="O93" s="94">
        <f t="shared" si="112"/>
        <v>0</v>
      </c>
      <c r="P93" s="94">
        <f t="shared" si="112"/>
        <v>0</v>
      </c>
      <c r="Q93" s="94">
        <f t="shared" si="112"/>
        <v>0</v>
      </c>
      <c r="R93" s="68">
        <f t="shared" si="77"/>
        <v>13311</v>
      </c>
      <c r="S93" s="68">
        <f t="shared" si="78"/>
        <v>0</v>
      </c>
      <c r="T93" s="68">
        <f t="shared" si="79"/>
        <v>0</v>
      </c>
      <c r="U93" s="68">
        <f t="shared" si="80"/>
        <v>0</v>
      </c>
      <c r="V93" s="68">
        <f t="shared" si="81"/>
        <v>13311</v>
      </c>
      <c r="W93" s="94">
        <f>W94</f>
        <v>0</v>
      </c>
      <c r="X93" s="94">
        <f>X94</f>
        <v>13311</v>
      </c>
      <c r="Y93" s="94">
        <f>Y94</f>
        <v>13311</v>
      </c>
      <c r="Z93" s="94">
        <f>Z94</f>
        <v>0</v>
      </c>
      <c r="AA93" s="94">
        <f>AA94</f>
        <v>-13311</v>
      </c>
      <c r="AB93" s="68">
        <f t="shared" si="101"/>
        <v>13311</v>
      </c>
      <c r="AC93" s="68">
        <f t="shared" si="102"/>
        <v>13311</v>
      </c>
      <c r="AD93" s="68">
        <f t="shared" si="103"/>
        <v>13311</v>
      </c>
      <c r="AE93" s="68">
        <f t="shared" si="104"/>
        <v>0</v>
      </c>
      <c r="AF93" s="68">
        <f t="shared" si="105"/>
        <v>0</v>
      </c>
      <c r="AG93" s="94">
        <f>AG94</f>
        <v>34.2</v>
      </c>
      <c r="AH93" s="94">
        <f>AH94</f>
        <v>34.2</v>
      </c>
      <c r="AI93" s="94">
        <f>AI94</f>
        <v>34.2</v>
      </c>
      <c r="AJ93" s="94">
        <f>AJ94</f>
        <v>0</v>
      </c>
      <c r="AK93" s="94">
        <f>AK94</f>
        <v>0</v>
      </c>
      <c r="AL93" s="68">
        <f t="shared" si="106"/>
        <v>13345.2</v>
      </c>
      <c r="AM93" s="68">
        <f t="shared" si="107"/>
        <v>13345.2</v>
      </c>
      <c r="AN93" s="68">
        <f t="shared" si="108"/>
        <v>13345.2</v>
      </c>
      <c r="AO93" s="68">
        <f t="shared" si="109"/>
        <v>0</v>
      </c>
      <c r="AP93" s="68">
        <f t="shared" si="110"/>
        <v>0</v>
      </c>
    </row>
    <row r="94" spans="1:42" s="21" customFormat="1" ht="42.75">
      <c r="A94" s="32"/>
      <c r="B94" s="11" t="s">
        <v>191</v>
      </c>
      <c r="C94" s="18"/>
      <c r="D94" s="17" t="s">
        <v>49</v>
      </c>
      <c r="E94" s="17" t="s">
        <v>139</v>
      </c>
      <c r="F94" s="17" t="s">
        <v>190</v>
      </c>
      <c r="G94" s="17" t="s">
        <v>192</v>
      </c>
      <c r="H94" s="68">
        <f>I94+L94</f>
        <v>13311</v>
      </c>
      <c r="I94" s="68">
        <f>J94+K94</f>
        <v>0</v>
      </c>
      <c r="J94" s="54"/>
      <c r="K94" s="54"/>
      <c r="L94" s="54">
        <v>13311</v>
      </c>
      <c r="M94" s="94">
        <f>N94+Q94</f>
        <v>0</v>
      </c>
      <c r="N94" s="94">
        <f>O94+P94</f>
        <v>0</v>
      </c>
      <c r="O94" s="95"/>
      <c r="P94" s="95"/>
      <c r="Q94" s="95"/>
      <c r="R94" s="68">
        <f t="shared" si="77"/>
        <v>13311</v>
      </c>
      <c r="S94" s="68">
        <f t="shared" si="78"/>
        <v>0</v>
      </c>
      <c r="T94" s="54">
        <f t="shared" si="79"/>
        <v>0</v>
      </c>
      <c r="U94" s="54">
        <f t="shared" si="80"/>
        <v>0</v>
      </c>
      <c r="V94" s="54">
        <f t="shared" si="81"/>
        <v>13311</v>
      </c>
      <c r="W94" s="94">
        <f>X94+AA94</f>
        <v>0</v>
      </c>
      <c r="X94" s="94">
        <f>Y94+Z94</f>
        <v>13311</v>
      </c>
      <c r="Y94" s="95">
        <v>13311</v>
      </c>
      <c r="Z94" s="95"/>
      <c r="AA94" s="95">
        <v>-13311</v>
      </c>
      <c r="AB94" s="68">
        <f t="shared" si="101"/>
        <v>13311</v>
      </c>
      <c r="AC94" s="68">
        <f t="shared" si="102"/>
        <v>13311</v>
      </c>
      <c r="AD94" s="54">
        <f t="shared" si="103"/>
        <v>13311</v>
      </c>
      <c r="AE94" s="54">
        <f t="shared" si="104"/>
        <v>0</v>
      </c>
      <c r="AF94" s="54">
        <f t="shared" si="105"/>
        <v>0</v>
      </c>
      <c r="AG94" s="94">
        <f>AH94+AK94</f>
        <v>34.2</v>
      </c>
      <c r="AH94" s="94">
        <f>AI94+AJ94</f>
        <v>34.2</v>
      </c>
      <c r="AI94" s="95">
        <v>34.2</v>
      </c>
      <c r="AJ94" s="95"/>
      <c r="AK94" s="95"/>
      <c r="AL94" s="68">
        <f t="shared" si="106"/>
        <v>13345.2</v>
      </c>
      <c r="AM94" s="68">
        <f t="shared" si="107"/>
        <v>13345.2</v>
      </c>
      <c r="AN94" s="54">
        <f t="shared" si="108"/>
        <v>13345.2</v>
      </c>
      <c r="AO94" s="54">
        <f t="shared" si="109"/>
        <v>0</v>
      </c>
      <c r="AP94" s="54">
        <f t="shared" si="110"/>
        <v>0</v>
      </c>
    </row>
    <row r="95" spans="1:42" s="21" customFormat="1" ht="14.25">
      <c r="A95" s="32"/>
      <c r="B95" s="11" t="s">
        <v>193</v>
      </c>
      <c r="C95" s="18"/>
      <c r="D95" s="17" t="s">
        <v>49</v>
      </c>
      <c r="E95" s="17" t="s">
        <v>139</v>
      </c>
      <c r="F95" s="17" t="s">
        <v>194</v>
      </c>
      <c r="G95" s="17"/>
      <c r="H95" s="68">
        <f aca="true" t="shared" si="113" ref="H95:Q95">H96</f>
        <v>38686</v>
      </c>
      <c r="I95" s="68">
        <f t="shared" si="113"/>
        <v>38686</v>
      </c>
      <c r="J95" s="68">
        <f t="shared" si="113"/>
        <v>38686</v>
      </c>
      <c r="K95" s="68">
        <f t="shared" si="113"/>
        <v>0</v>
      </c>
      <c r="L95" s="68">
        <f t="shared" si="113"/>
        <v>0</v>
      </c>
      <c r="M95" s="94">
        <f t="shared" si="113"/>
        <v>0</v>
      </c>
      <c r="N95" s="94">
        <f t="shared" si="113"/>
        <v>0</v>
      </c>
      <c r="O95" s="94">
        <f t="shared" si="113"/>
        <v>0</v>
      </c>
      <c r="P95" s="94">
        <f t="shared" si="113"/>
        <v>0</v>
      </c>
      <c r="Q95" s="94">
        <f t="shared" si="113"/>
        <v>0</v>
      </c>
      <c r="R95" s="68">
        <f t="shared" si="77"/>
        <v>38686</v>
      </c>
      <c r="S95" s="68">
        <f t="shared" si="78"/>
        <v>38686</v>
      </c>
      <c r="T95" s="68">
        <f t="shared" si="79"/>
        <v>38686</v>
      </c>
      <c r="U95" s="68">
        <f t="shared" si="80"/>
        <v>0</v>
      </c>
      <c r="V95" s="68">
        <f t="shared" si="81"/>
        <v>0</v>
      </c>
      <c r="W95" s="94">
        <f>W96</f>
        <v>0</v>
      </c>
      <c r="X95" s="94">
        <f>X96</f>
        <v>0</v>
      </c>
      <c r="Y95" s="94">
        <f>Y96</f>
        <v>0</v>
      </c>
      <c r="Z95" s="94">
        <f>Z96</f>
        <v>0</v>
      </c>
      <c r="AA95" s="94">
        <f>AA96</f>
        <v>0</v>
      </c>
      <c r="AB95" s="68">
        <f t="shared" si="101"/>
        <v>38686</v>
      </c>
      <c r="AC95" s="68">
        <f t="shared" si="102"/>
        <v>38686</v>
      </c>
      <c r="AD95" s="68">
        <f t="shared" si="103"/>
        <v>38686</v>
      </c>
      <c r="AE95" s="68">
        <f t="shared" si="104"/>
        <v>0</v>
      </c>
      <c r="AF95" s="68">
        <f t="shared" si="105"/>
        <v>0</v>
      </c>
      <c r="AG95" s="94">
        <f>AG96</f>
        <v>-2487</v>
      </c>
      <c r="AH95" s="94">
        <f>AH96</f>
        <v>-2487</v>
      </c>
      <c r="AI95" s="94">
        <f>AI96</f>
        <v>-2487</v>
      </c>
      <c r="AJ95" s="94">
        <f>AJ96</f>
        <v>0</v>
      </c>
      <c r="AK95" s="94">
        <f>AK96</f>
        <v>0</v>
      </c>
      <c r="AL95" s="68">
        <f t="shared" si="106"/>
        <v>36199</v>
      </c>
      <c r="AM95" s="68">
        <f t="shared" si="107"/>
        <v>36199</v>
      </c>
      <c r="AN95" s="68">
        <f t="shared" si="108"/>
        <v>36199</v>
      </c>
      <c r="AO95" s="68">
        <f t="shared" si="109"/>
        <v>0</v>
      </c>
      <c r="AP95" s="68">
        <f t="shared" si="110"/>
        <v>0</v>
      </c>
    </row>
    <row r="96" spans="1:42" s="21" customFormat="1" ht="42.75">
      <c r="A96" s="32"/>
      <c r="B96" s="11" t="s">
        <v>191</v>
      </c>
      <c r="C96" s="18"/>
      <c r="D96" s="17" t="s">
        <v>49</v>
      </c>
      <c r="E96" s="17" t="s">
        <v>139</v>
      </c>
      <c r="F96" s="17" t="s">
        <v>194</v>
      </c>
      <c r="G96" s="17" t="s">
        <v>192</v>
      </c>
      <c r="H96" s="68">
        <f aca="true" t="shared" si="114" ref="H96:H104">I96+L96</f>
        <v>38686</v>
      </c>
      <c r="I96" s="68">
        <f aca="true" t="shared" si="115" ref="I96:I104">J96+K96</f>
        <v>38686</v>
      </c>
      <c r="J96" s="54">
        <v>38686</v>
      </c>
      <c r="K96" s="54"/>
      <c r="L96" s="54"/>
      <c r="M96" s="94">
        <f aca="true" t="shared" si="116" ref="M96:M104">N96+Q96</f>
        <v>0</v>
      </c>
      <c r="N96" s="94">
        <f aca="true" t="shared" si="117" ref="N96:N104">O96+P96</f>
        <v>0</v>
      </c>
      <c r="O96" s="95"/>
      <c r="P96" s="95"/>
      <c r="Q96" s="95"/>
      <c r="R96" s="68">
        <f t="shared" si="77"/>
        <v>38686</v>
      </c>
      <c r="S96" s="68">
        <f t="shared" si="78"/>
        <v>38686</v>
      </c>
      <c r="T96" s="54">
        <f t="shared" si="79"/>
        <v>38686</v>
      </c>
      <c r="U96" s="54">
        <f t="shared" si="80"/>
        <v>0</v>
      </c>
      <c r="V96" s="54">
        <f t="shared" si="81"/>
        <v>0</v>
      </c>
      <c r="W96" s="94">
        <f aca="true" t="shared" si="118" ref="W96:W104">X96+AA96</f>
        <v>0</v>
      </c>
      <c r="X96" s="94">
        <f aca="true" t="shared" si="119" ref="X96:X104">Y96+Z96</f>
        <v>0</v>
      </c>
      <c r="Y96" s="95"/>
      <c r="Z96" s="95"/>
      <c r="AA96" s="95"/>
      <c r="AB96" s="68">
        <f t="shared" si="101"/>
        <v>38686</v>
      </c>
      <c r="AC96" s="68">
        <f t="shared" si="102"/>
        <v>38686</v>
      </c>
      <c r="AD96" s="54">
        <f t="shared" si="103"/>
        <v>38686</v>
      </c>
      <c r="AE96" s="54">
        <f t="shared" si="104"/>
        <v>0</v>
      </c>
      <c r="AF96" s="54">
        <f t="shared" si="105"/>
        <v>0</v>
      </c>
      <c r="AG96" s="94">
        <f aca="true" t="shared" si="120" ref="AG96:AG104">AH96+AK96</f>
        <v>-2487</v>
      </c>
      <c r="AH96" s="94">
        <f aca="true" t="shared" si="121" ref="AH96:AH104">AI96+AJ96</f>
        <v>-2487</v>
      </c>
      <c r="AI96" s="95">
        <v>-2487</v>
      </c>
      <c r="AJ96" s="95"/>
      <c r="AK96" s="95"/>
      <c r="AL96" s="68">
        <f t="shared" si="106"/>
        <v>36199</v>
      </c>
      <c r="AM96" s="68">
        <f t="shared" si="107"/>
        <v>36199</v>
      </c>
      <c r="AN96" s="54">
        <f t="shared" si="108"/>
        <v>36199</v>
      </c>
      <c r="AO96" s="54">
        <f t="shared" si="109"/>
        <v>0</v>
      </c>
      <c r="AP96" s="54">
        <f t="shared" si="110"/>
        <v>0</v>
      </c>
    </row>
    <row r="97" spans="1:42" s="21" customFormat="1" ht="42.75">
      <c r="A97" s="32"/>
      <c r="B97" s="11" t="s">
        <v>195</v>
      </c>
      <c r="C97" s="18"/>
      <c r="D97" s="17" t="s">
        <v>49</v>
      </c>
      <c r="E97" s="17" t="s">
        <v>139</v>
      </c>
      <c r="F97" s="17" t="s">
        <v>196</v>
      </c>
      <c r="G97" s="17"/>
      <c r="H97" s="68">
        <f t="shared" si="114"/>
        <v>14713</v>
      </c>
      <c r="I97" s="68">
        <f t="shared" si="115"/>
        <v>14713</v>
      </c>
      <c r="J97" s="68">
        <f>J98</f>
        <v>14713</v>
      </c>
      <c r="K97" s="68">
        <f>K98</f>
        <v>0</v>
      </c>
      <c r="L97" s="68">
        <f>L98</f>
        <v>0</v>
      </c>
      <c r="M97" s="94">
        <f t="shared" si="116"/>
        <v>180</v>
      </c>
      <c r="N97" s="94">
        <f t="shared" si="117"/>
        <v>180</v>
      </c>
      <c r="O97" s="94">
        <f>O98</f>
        <v>180</v>
      </c>
      <c r="P97" s="94">
        <f>P98</f>
        <v>0</v>
      </c>
      <c r="Q97" s="94">
        <f>Q98</f>
        <v>0</v>
      </c>
      <c r="R97" s="68">
        <f t="shared" si="77"/>
        <v>14893</v>
      </c>
      <c r="S97" s="68">
        <f t="shared" si="78"/>
        <v>14893</v>
      </c>
      <c r="T97" s="68">
        <f t="shared" si="79"/>
        <v>14893</v>
      </c>
      <c r="U97" s="68">
        <f t="shared" si="80"/>
        <v>0</v>
      </c>
      <c r="V97" s="68">
        <f t="shared" si="81"/>
        <v>0</v>
      </c>
      <c r="W97" s="94">
        <f t="shared" si="118"/>
        <v>0</v>
      </c>
      <c r="X97" s="94">
        <f t="shared" si="119"/>
        <v>0</v>
      </c>
      <c r="Y97" s="94">
        <f>Y98</f>
        <v>0</v>
      </c>
      <c r="Z97" s="94">
        <f>Z98</f>
        <v>0</v>
      </c>
      <c r="AA97" s="94">
        <f>AA98</f>
        <v>0</v>
      </c>
      <c r="AB97" s="68">
        <f t="shared" si="101"/>
        <v>14893</v>
      </c>
      <c r="AC97" s="68">
        <f t="shared" si="102"/>
        <v>14893</v>
      </c>
      <c r="AD97" s="68">
        <f t="shared" si="103"/>
        <v>14893</v>
      </c>
      <c r="AE97" s="68">
        <f t="shared" si="104"/>
        <v>0</v>
      </c>
      <c r="AF97" s="68">
        <f t="shared" si="105"/>
        <v>0</v>
      </c>
      <c r="AG97" s="94">
        <f t="shared" si="120"/>
        <v>-129</v>
      </c>
      <c r="AH97" s="94">
        <f t="shared" si="121"/>
        <v>-129</v>
      </c>
      <c r="AI97" s="94">
        <f>AI98</f>
        <v>-129</v>
      </c>
      <c r="AJ97" s="94">
        <f>AJ98</f>
        <v>0</v>
      </c>
      <c r="AK97" s="94">
        <f>AK98</f>
        <v>0</v>
      </c>
      <c r="AL97" s="68">
        <f t="shared" si="106"/>
        <v>14764</v>
      </c>
      <c r="AM97" s="68">
        <f t="shared" si="107"/>
        <v>14764</v>
      </c>
      <c r="AN97" s="68">
        <f t="shared" si="108"/>
        <v>14764</v>
      </c>
      <c r="AO97" s="68">
        <f t="shared" si="109"/>
        <v>0</v>
      </c>
      <c r="AP97" s="68">
        <f t="shared" si="110"/>
        <v>0</v>
      </c>
    </row>
    <row r="98" spans="1:42" s="21" customFormat="1" ht="42.75">
      <c r="A98" s="32"/>
      <c r="B98" s="11" t="s">
        <v>191</v>
      </c>
      <c r="C98" s="18"/>
      <c r="D98" s="17" t="s">
        <v>49</v>
      </c>
      <c r="E98" s="17" t="s">
        <v>139</v>
      </c>
      <c r="F98" s="17" t="s">
        <v>196</v>
      </c>
      <c r="G98" s="17" t="s">
        <v>192</v>
      </c>
      <c r="H98" s="68">
        <f t="shared" si="114"/>
        <v>14713</v>
      </c>
      <c r="I98" s="68">
        <f t="shared" si="115"/>
        <v>14713</v>
      </c>
      <c r="J98" s="54">
        <f>14205+365+143</f>
        <v>14713</v>
      </c>
      <c r="K98" s="54"/>
      <c r="L98" s="54"/>
      <c r="M98" s="94">
        <f t="shared" si="116"/>
        <v>180</v>
      </c>
      <c r="N98" s="94">
        <f t="shared" si="117"/>
        <v>180</v>
      </c>
      <c r="O98" s="95">
        <v>180</v>
      </c>
      <c r="P98" s="95"/>
      <c r="Q98" s="95"/>
      <c r="R98" s="68">
        <f t="shared" si="77"/>
        <v>14893</v>
      </c>
      <c r="S98" s="68">
        <f t="shared" si="78"/>
        <v>14893</v>
      </c>
      <c r="T98" s="54">
        <f t="shared" si="79"/>
        <v>14893</v>
      </c>
      <c r="U98" s="54">
        <f t="shared" si="80"/>
        <v>0</v>
      </c>
      <c r="V98" s="54">
        <f t="shared" si="81"/>
        <v>0</v>
      </c>
      <c r="W98" s="94">
        <f t="shared" si="118"/>
        <v>0</v>
      </c>
      <c r="X98" s="94">
        <f t="shared" si="119"/>
        <v>0</v>
      </c>
      <c r="Y98" s="95"/>
      <c r="Z98" s="95"/>
      <c r="AA98" s="95"/>
      <c r="AB98" s="68">
        <f t="shared" si="101"/>
        <v>14893</v>
      </c>
      <c r="AC98" s="68">
        <f t="shared" si="102"/>
        <v>14893</v>
      </c>
      <c r="AD98" s="54">
        <f t="shared" si="103"/>
        <v>14893</v>
      </c>
      <c r="AE98" s="54">
        <f t="shared" si="104"/>
        <v>0</v>
      </c>
      <c r="AF98" s="54">
        <f t="shared" si="105"/>
        <v>0</v>
      </c>
      <c r="AG98" s="94">
        <f t="shared" si="120"/>
        <v>-129</v>
      </c>
      <c r="AH98" s="94">
        <f t="shared" si="121"/>
        <v>-129</v>
      </c>
      <c r="AI98" s="95">
        <f>-549+420</f>
        <v>-129</v>
      </c>
      <c r="AJ98" s="95"/>
      <c r="AK98" s="95"/>
      <c r="AL98" s="68">
        <f t="shared" si="106"/>
        <v>14764</v>
      </c>
      <c r="AM98" s="68">
        <f t="shared" si="107"/>
        <v>14764</v>
      </c>
      <c r="AN98" s="54">
        <f t="shared" si="108"/>
        <v>14764</v>
      </c>
      <c r="AO98" s="54">
        <f t="shared" si="109"/>
        <v>0</v>
      </c>
      <c r="AP98" s="54">
        <f t="shared" si="110"/>
        <v>0</v>
      </c>
    </row>
    <row r="99" spans="1:42" s="21" customFormat="1" ht="14.25">
      <c r="A99" s="32"/>
      <c r="B99" s="11" t="s">
        <v>310</v>
      </c>
      <c r="C99" s="18"/>
      <c r="D99" s="17" t="s">
        <v>49</v>
      </c>
      <c r="E99" s="17" t="s">
        <v>139</v>
      </c>
      <c r="F99" s="17" t="s">
        <v>311</v>
      </c>
      <c r="G99" s="17"/>
      <c r="H99" s="68">
        <f t="shared" si="114"/>
        <v>115</v>
      </c>
      <c r="I99" s="68">
        <f t="shared" si="115"/>
        <v>115</v>
      </c>
      <c r="J99" s="68">
        <f>J100</f>
        <v>115</v>
      </c>
      <c r="K99" s="68">
        <f>K100</f>
        <v>0</v>
      </c>
      <c r="L99" s="68">
        <f>L100</f>
        <v>0</v>
      </c>
      <c r="M99" s="94">
        <f t="shared" si="116"/>
        <v>0</v>
      </c>
      <c r="N99" s="94">
        <f t="shared" si="117"/>
        <v>0</v>
      </c>
      <c r="O99" s="94">
        <f>O100</f>
        <v>0</v>
      </c>
      <c r="P99" s="94">
        <f>P100</f>
        <v>0</v>
      </c>
      <c r="Q99" s="94">
        <f>Q100</f>
        <v>0</v>
      </c>
      <c r="R99" s="68">
        <f t="shared" si="77"/>
        <v>115</v>
      </c>
      <c r="S99" s="68">
        <f t="shared" si="78"/>
        <v>115</v>
      </c>
      <c r="T99" s="68">
        <f t="shared" si="79"/>
        <v>115</v>
      </c>
      <c r="U99" s="68">
        <f t="shared" si="80"/>
        <v>0</v>
      </c>
      <c r="V99" s="68">
        <f t="shared" si="81"/>
        <v>0</v>
      </c>
      <c r="W99" s="94">
        <f t="shared" si="118"/>
        <v>0</v>
      </c>
      <c r="X99" s="94">
        <f t="shared" si="119"/>
        <v>0</v>
      </c>
      <c r="Y99" s="94">
        <f>Y100</f>
        <v>0</v>
      </c>
      <c r="Z99" s="94">
        <f>Z100</f>
        <v>0</v>
      </c>
      <c r="AA99" s="94">
        <f>AA100</f>
        <v>0</v>
      </c>
      <c r="AB99" s="68">
        <f t="shared" si="101"/>
        <v>115</v>
      </c>
      <c r="AC99" s="68">
        <f t="shared" si="102"/>
        <v>115</v>
      </c>
      <c r="AD99" s="68">
        <f t="shared" si="103"/>
        <v>115</v>
      </c>
      <c r="AE99" s="68">
        <f t="shared" si="104"/>
        <v>0</v>
      </c>
      <c r="AF99" s="68">
        <f t="shared" si="105"/>
        <v>0</v>
      </c>
      <c r="AG99" s="94">
        <f t="shared" si="120"/>
        <v>0</v>
      </c>
      <c r="AH99" s="94">
        <f t="shared" si="121"/>
        <v>0</v>
      </c>
      <c r="AI99" s="94">
        <f>AI100</f>
        <v>0</v>
      </c>
      <c r="AJ99" s="94">
        <f>AJ100</f>
        <v>0</v>
      </c>
      <c r="AK99" s="94">
        <f>AK100</f>
        <v>0</v>
      </c>
      <c r="AL99" s="68">
        <f t="shared" si="106"/>
        <v>115</v>
      </c>
      <c r="AM99" s="68">
        <f t="shared" si="107"/>
        <v>115</v>
      </c>
      <c r="AN99" s="68">
        <f t="shared" si="108"/>
        <v>115</v>
      </c>
      <c r="AO99" s="68">
        <f t="shared" si="109"/>
        <v>0</v>
      </c>
      <c r="AP99" s="68">
        <f t="shared" si="110"/>
        <v>0</v>
      </c>
    </row>
    <row r="100" spans="1:42" s="21" customFormat="1" ht="42.75">
      <c r="A100" s="32"/>
      <c r="B100" s="11" t="s">
        <v>191</v>
      </c>
      <c r="C100" s="18"/>
      <c r="D100" s="17" t="s">
        <v>49</v>
      </c>
      <c r="E100" s="17" t="s">
        <v>139</v>
      </c>
      <c r="F100" s="17" t="s">
        <v>311</v>
      </c>
      <c r="G100" s="17" t="s">
        <v>192</v>
      </c>
      <c r="H100" s="68">
        <f t="shared" si="114"/>
        <v>115</v>
      </c>
      <c r="I100" s="68">
        <f t="shared" si="115"/>
        <v>115</v>
      </c>
      <c r="J100" s="54">
        <v>115</v>
      </c>
      <c r="K100" s="54"/>
      <c r="L100" s="54"/>
      <c r="M100" s="94">
        <f t="shared" si="116"/>
        <v>0</v>
      </c>
      <c r="N100" s="94">
        <f t="shared" si="117"/>
        <v>0</v>
      </c>
      <c r="O100" s="95"/>
      <c r="P100" s="95"/>
      <c r="Q100" s="95"/>
      <c r="R100" s="68">
        <f t="shared" si="77"/>
        <v>115</v>
      </c>
      <c r="S100" s="68">
        <f t="shared" si="78"/>
        <v>115</v>
      </c>
      <c r="T100" s="54">
        <f t="shared" si="79"/>
        <v>115</v>
      </c>
      <c r="U100" s="54">
        <f t="shared" si="80"/>
        <v>0</v>
      </c>
      <c r="V100" s="54">
        <f t="shared" si="81"/>
        <v>0</v>
      </c>
      <c r="W100" s="94">
        <f t="shared" si="118"/>
        <v>0</v>
      </c>
      <c r="X100" s="94">
        <f t="shared" si="119"/>
        <v>0</v>
      </c>
      <c r="Y100" s="95"/>
      <c r="Z100" s="95"/>
      <c r="AA100" s="95"/>
      <c r="AB100" s="68">
        <f t="shared" si="101"/>
        <v>115</v>
      </c>
      <c r="AC100" s="68">
        <f t="shared" si="102"/>
        <v>115</v>
      </c>
      <c r="AD100" s="54">
        <f t="shared" si="103"/>
        <v>115</v>
      </c>
      <c r="AE100" s="54">
        <f t="shared" si="104"/>
        <v>0</v>
      </c>
      <c r="AF100" s="54">
        <f t="shared" si="105"/>
        <v>0</v>
      </c>
      <c r="AG100" s="94">
        <f t="shared" si="120"/>
        <v>0</v>
      </c>
      <c r="AH100" s="94">
        <f t="shared" si="121"/>
        <v>0</v>
      </c>
      <c r="AI100" s="95"/>
      <c r="AJ100" s="95"/>
      <c r="AK100" s="95"/>
      <c r="AL100" s="68">
        <f t="shared" si="106"/>
        <v>115</v>
      </c>
      <c r="AM100" s="68">
        <f t="shared" si="107"/>
        <v>115</v>
      </c>
      <c r="AN100" s="54">
        <f t="shared" si="108"/>
        <v>115</v>
      </c>
      <c r="AO100" s="54">
        <f t="shared" si="109"/>
        <v>0</v>
      </c>
      <c r="AP100" s="54">
        <f t="shared" si="110"/>
        <v>0</v>
      </c>
    </row>
    <row r="101" spans="1:42" s="21" customFormat="1" ht="14.25">
      <c r="A101" s="32"/>
      <c r="B101" s="11" t="s">
        <v>312</v>
      </c>
      <c r="C101" s="18"/>
      <c r="D101" s="17" t="s">
        <v>49</v>
      </c>
      <c r="E101" s="17" t="s">
        <v>139</v>
      </c>
      <c r="F101" s="17" t="s">
        <v>313</v>
      </c>
      <c r="G101" s="17"/>
      <c r="H101" s="68">
        <f t="shared" si="114"/>
        <v>432</v>
      </c>
      <c r="I101" s="68">
        <f t="shared" si="115"/>
        <v>432</v>
      </c>
      <c r="J101" s="68">
        <f>J102</f>
        <v>432</v>
      </c>
      <c r="K101" s="68">
        <f>K102</f>
        <v>0</v>
      </c>
      <c r="L101" s="68">
        <f>L102</f>
        <v>0</v>
      </c>
      <c r="M101" s="94">
        <f t="shared" si="116"/>
        <v>0</v>
      </c>
      <c r="N101" s="94">
        <f t="shared" si="117"/>
        <v>0</v>
      </c>
      <c r="O101" s="94">
        <f>O102</f>
        <v>0</v>
      </c>
      <c r="P101" s="94">
        <f>P102</f>
        <v>0</v>
      </c>
      <c r="Q101" s="94">
        <f>Q102</f>
        <v>0</v>
      </c>
      <c r="R101" s="68">
        <f t="shared" si="77"/>
        <v>432</v>
      </c>
      <c r="S101" s="68">
        <f t="shared" si="78"/>
        <v>432</v>
      </c>
      <c r="T101" s="68">
        <f t="shared" si="79"/>
        <v>432</v>
      </c>
      <c r="U101" s="68">
        <f t="shared" si="80"/>
        <v>0</v>
      </c>
      <c r="V101" s="68">
        <f t="shared" si="81"/>
        <v>0</v>
      </c>
      <c r="W101" s="94">
        <f t="shared" si="118"/>
        <v>0</v>
      </c>
      <c r="X101" s="94">
        <f t="shared" si="119"/>
        <v>0</v>
      </c>
      <c r="Y101" s="94">
        <f>Y102</f>
        <v>0</v>
      </c>
      <c r="Z101" s="94">
        <f>Z102</f>
        <v>0</v>
      </c>
      <c r="AA101" s="94">
        <f>AA102</f>
        <v>0</v>
      </c>
      <c r="AB101" s="68">
        <f t="shared" si="101"/>
        <v>432</v>
      </c>
      <c r="AC101" s="68">
        <f t="shared" si="102"/>
        <v>432</v>
      </c>
      <c r="AD101" s="68">
        <f t="shared" si="103"/>
        <v>432</v>
      </c>
      <c r="AE101" s="68">
        <f t="shared" si="104"/>
        <v>0</v>
      </c>
      <c r="AF101" s="68">
        <f t="shared" si="105"/>
        <v>0</v>
      </c>
      <c r="AG101" s="94">
        <f t="shared" si="120"/>
        <v>-261</v>
      </c>
      <c r="AH101" s="94">
        <f t="shared" si="121"/>
        <v>-261</v>
      </c>
      <c r="AI101" s="94">
        <f>AI102</f>
        <v>-261</v>
      </c>
      <c r="AJ101" s="94">
        <f>AJ102</f>
        <v>0</v>
      </c>
      <c r="AK101" s="94">
        <f>AK102</f>
        <v>0</v>
      </c>
      <c r="AL101" s="68">
        <f t="shared" si="106"/>
        <v>171</v>
      </c>
      <c r="AM101" s="68">
        <f t="shared" si="107"/>
        <v>171</v>
      </c>
      <c r="AN101" s="68">
        <f t="shared" si="108"/>
        <v>171</v>
      </c>
      <c r="AO101" s="68">
        <f t="shared" si="109"/>
        <v>0</v>
      </c>
      <c r="AP101" s="68">
        <f t="shared" si="110"/>
        <v>0</v>
      </c>
    </row>
    <row r="102" spans="1:42" s="21" customFormat="1" ht="42.75">
      <c r="A102" s="32"/>
      <c r="B102" s="11" t="s">
        <v>191</v>
      </c>
      <c r="C102" s="18"/>
      <c r="D102" s="17" t="s">
        <v>49</v>
      </c>
      <c r="E102" s="17" t="s">
        <v>139</v>
      </c>
      <c r="F102" s="17" t="s">
        <v>313</v>
      </c>
      <c r="G102" s="17" t="s">
        <v>192</v>
      </c>
      <c r="H102" s="68">
        <f t="shared" si="114"/>
        <v>432</v>
      </c>
      <c r="I102" s="68">
        <f t="shared" si="115"/>
        <v>432</v>
      </c>
      <c r="J102" s="54">
        <v>432</v>
      </c>
      <c r="K102" s="54"/>
      <c r="L102" s="54"/>
      <c r="M102" s="94">
        <f t="shared" si="116"/>
        <v>0</v>
      </c>
      <c r="N102" s="94">
        <f t="shared" si="117"/>
        <v>0</v>
      </c>
      <c r="O102" s="95"/>
      <c r="P102" s="95"/>
      <c r="Q102" s="95"/>
      <c r="R102" s="68">
        <f t="shared" si="77"/>
        <v>432</v>
      </c>
      <c r="S102" s="68">
        <f t="shared" si="78"/>
        <v>432</v>
      </c>
      <c r="T102" s="54">
        <f t="shared" si="79"/>
        <v>432</v>
      </c>
      <c r="U102" s="54">
        <f t="shared" si="80"/>
        <v>0</v>
      </c>
      <c r="V102" s="54">
        <f t="shared" si="81"/>
        <v>0</v>
      </c>
      <c r="W102" s="94">
        <f t="shared" si="118"/>
        <v>0</v>
      </c>
      <c r="X102" s="94">
        <f t="shared" si="119"/>
        <v>0</v>
      </c>
      <c r="Y102" s="95"/>
      <c r="Z102" s="95"/>
      <c r="AA102" s="95"/>
      <c r="AB102" s="68">
        <f t="shared" si="101"/>
        <v>432</v>
      </c>
      <c r="AC102" s="68">
        <f t="shared" si="102"/>
        <v>432</v>
      </c>
      <c r="AD102" s="54">
        <f t="shared" si="103"/>
        <v>432</v>
      </c>
      <c r="AE102" s="54">
        <f t="shared" si="104"/>
        <v>0</v>
      </c>
      <c r="AF102" s="54">
        <f t="shared" si="105"/>
        <v>0</v>
      </c>
      <c r="AG102" s="94">
        <f t="shared" si="120"/>
        <v>-261</v>
      </c>
      <c r="AH102" s="94">
        <f t="shared" si="121"/>
        <v>-261</v>
      </c>
      <c r="AI102" s="95">
        <v>-261</v>
      </c>
      <c r="AJ102" s="95"/>
      <c r="AK102" s="95"/>
      <c r="AL102" s="68">
        <f t="shared" si="106"/>
        <v>171</v>
      </c>
      <c r="AM102" s="68">
        <f t="shared" si="107"/>
        <v>171</v>
      </c>
      <c r="AN102" s="54">
        <f t="shared" si="108"/>
        <v>171</v>
      </c>
      <c r="AO102" s="54">
        <f t="shared" si="109"/>
        <v>0</v>
      </c>
      <c r="AP102" s="54">
        <f t="shared" si="110"/>
        <v>0</v>
      </c>
    </row>
    <row r="103" spans="1:42" s="21" customFormat="1" ht="42.75">
      <c r="A103" s="32"/>
      <c r="B103" s="11" t="s">
        <v>314</v>
      </c>
      <c r="C103" s="18"/>
      <c r="D103" s="17" t="s">
        <v>49</v>
      </c>
      <c r="E103" s="17" t="s">
        <v>139</v>
      </c>
      <c r="F103" s="17" t="s">
        <v>315</v>
      </c>
      <c r="G103" s="17"/>
      <c r="H103" s="68">
        <f t="shared" si="114"/>
        <v>1171</v>
      </c>
      <c r="I103" s="68">
        <f t="shared" si="115"/>
        <v>1171</v>
      </c>
      <c r="J103" s="68">
        <f>J104</f>
        <v>1171</v>
      </c>
      <c r="K103" s="68">
        <f>K104</f>
        <v>0</v>
      </c>
      <c r="L103" s="68">
        <f>L104</f>
        <v>0</v>
      </c>
      <c r="M103" s="94">
        <f t="shared" si="116"/>
        <v>0</v>
      </c>
      <c r="N103" s="94">
        <f t="shared" si="117"/>
        <v>0</v>
      </c>
      <c r="O103" s="94">
        <f>O104</f>
        <v>0</v>
      </c>
      <c r="P103" s="94">
        <f>P104</f>
        <v>0</v>
      </c>
      <c r="Q103" s="94">
        <f>Q104</f>
        <v>0</v>
      </c>
      <c r="R103" s="68">
        <f t="shared" si="77"/>
        <v>1171</v>
      </c>
      <c r="S103" s="68">
        <f t="shared" si="78"/>
        <v>1171</v>
      </c>
      <c r="T103" s="68">
        <f t="shared" si="79"/>
        <v>1171</v>
      </c>
      <c r="U103" s="68">
        <f t="shared" si="80"/>
        <v>0</v>
      </c>
      <c r="V103" s="68">
        <f t="shared" si="81"/>
        <v>0</v>
      </c>
      <c r="W103" s="94">
        <f t="shared" si="118"/>
        <v>0</v>
      </c>
      <c r="X103" s="94">
        <f t="shared" si="119"/>
        <v>0</v>
      </c>
      <c r="Y103" s="94">
        <f>Y104</f>
        <v>0</v>
      </c>
      <c r="Z103" s="94">
        <f>Z104</f>
        <v>0</v>
      </c>
      <c r="AA103" s="94">
        <f>AA104</f>
        <v>0</v>
      </c>
      <c r="AB103" s="68">
        <f t="shared" si="101"/>
        <v>1171</v>
      </c>
      <c r="AC103" s="68">
        <f t="shared" si="102"/>
        <v>1171</v>
      </c>
      <c r="AD103" s="68">
        <f t="shared" si="103"/>
        <v>1171</v>
      </c>
      <c r="AE103" s="68">
        <f t="shared" si="104"/>
        <v>0</v>
      </c>
      <c r="AF103" s="68">
        <f t="shared" si="105"/>
        <v>0</v>
      </c>
      <c r="AG103" s="94">
        <f t="shared" si="120"/>
        <v>0</v>
      </c>
      <c r="AH103" s="94">
        <f t="shared" si="121"/>
        <v>0</v>
      </c>
      <c r="AI103" s="94">
        <f>AI104</f>
        <v>0</v>
      </c>
      <c r="AJ103" s="94">
        <f>AJ104</f>
        <v>0</v>
      </c>
      <c r="AK103" s="94">
        <f>AK104</f>
        <v>0</v>
      </c>
      <c r="AL103" s="68">
        <f t="shared" si="106"/>
        <v>1171</v>
      </c>
      <c r="AM103" s="68">
        <f t="shared" si="107"/>
        <v>1171</v>
      </c>
      <c r="AN103" s="68">
        <f t="shared" si="108"/>
        <v>1171</v>
      </c>
      <c r="AO103" s="68">
        <f t="shared" si="109"/>
        <v>0</v>
      </c>
      <c r="AP103" s="68">
        <f t="shared" si="110"/>
        <v>0</v>
      </c>
    </row>
    <row r="104" spans="1:42" s="21" customFormat="1" ht="14.25">
      <c r="A104" s="32"/>
      <c r="B104" s="11" t="s">
        <v>237</v>
      </c>
      <c r="C104" s="18"/>
      <c r="D104" s="17" t="s">
        <v>49</v>
      </c>
      <c r="E104" s="17" t="s">
        <v>139</v>
      </c>
      <c r="F104" s="17" t="s">
        <v>315</v>
      </c>
      <c r="G104" s="17" t="s">
        <v>146</v>
      </c>
      <c r="H104" s="68">
        <f t="shared" si="114"/>
        <v>1171</v>
      </c>
      <c r="I104" s="68">
        <f t="shared" si="115"/>
        <v>1171</v>
      </c>
      <c r="J104" s="54">
        <v>1171</v>
      </c>
      <c r="K104" s="54"/>
      <c r="L104" s="54"/>
      <c r="M104" s="94">
        <f t="shared" si="116"/>
        <v>0</v>
      </c>
      <c r="N104" s="94">
        <f t="shared" si="117"/>
        <v>0</v>
      </c>
      <c r="O104" s="95"/>
      <c r="P104" s="95"/>
      <c r="Q104" s="95"/>
      <c r="R104" s="68">
        <f t="shared" si="77"/>
        <v>1171</v>
      </c>
      <c r="S104" s="68">
        <f t="shared" si="78"/>
        <v>1171</v>
      </c>
      <c r="T104" s="54">
        <f t="shared" si="79"/>
        <v>1171</v>
      </c>
      <c r="U104" s="54">
        <f t="shared" si="80"/>
        <v>0</v>
      </c>
      <c r="V104" s="54">
        <f t="shared" si="81"/>
        <v>0</v>
      </c>
      <c r="W104" s="94">
        <f t="shared" si="118"/>
        <v>0</v>
      </c>
      <c r="X104" s="94">
        <f t="shared" si="119"/>
        <v>0</v>
      </c>
      <c r="Y104" s="95"/>
      <c r="Z104" s="95"/>
      <c r="AA104" s="95"/>
      <c r="AB104" s="68">
        <f t="shared" si="101"/>
        <v>1171</v>
      </c>
      <c r="AC104" s="68">
        <f t="shared" si="102"/>
        <v>1171</v>
      </c>
      <c r="AD104" s="54">
        <f t="shared" si="103"/>
        <v>1171</v>
      </c>
      <c r="AE104" s="54">
        <f t="shared" si="104"/>
        <v>0</v>
      </c>
      <c r="AF104" s="54">
        <f t="shared" si="105"/>
        <v>0</v>
      </c>
      <c r="AG104" s="94">
        <f t="shared" si="120"/>
        <v>0</v>
      </c>
      <c r="AH104" s="94">
        <f t="shared" si="121"/>
        <v>0</v>
      </c>
      <c r="AI104" s="95"/>
      <c r="AJ104" s="95"/>
      <c r="AK104" s="95"/>
      <c r="AL104" s="68">
        <f t="shared" si="106"/>
        <v>1171</v>
      </c>
      <c r="AM104" s="68">
        <f t="shared" si="107"/>
        <v>1171</v>
      </c>
      <c r="AN104" s="54">
        <f t="shared" si="108"/>
        <v>1171</v>
      </c>
      <c r="AO104" s="54">
        <f t="shared" si="109"/>
        <v>0</v>
      </c>
      <c r="AP104" s="54">
        <f t="shared" si="110"/>
        <v>0</v>
      </c>
    </row>
    <row r="105" spans="1:42" s="21" customFormat="1" ht="28.5" hidden="1">
      <c r="A105" s="32"/>
      <c r="B105" s="11" t="s">
        <v>266</v>
      </c>
      <c r="C105" s="11"/>
      <c r="D105" s="15" t="s">
        <v>49</v>
      </c>
      <c r="E105" s="15" t="s">
        <v>139</v>
      </c>
      <c r="F105" s="15" t="s">
        <v>267</v>
      </c>
      <c r="G105" s="17"/>
      <c r="H105" s="54">
        <f aca="true" t="shared" si="122" ref="H105:P106">H106</f>
        <v>1000</v>
      </c>
      <c r="I105" s="54">
        <f t="shared" si="122"/>
        <v>1000</v>
      </c>
      <c r="J105" s="54">
        <f t="shared" si="122"/>
        <v>1000</v>
      </c>
      <c r="K105" s="54">
        <f t="shared" si="122"/>
        <v>0</v>
      </c>
      <c r="L105" s="54">
        <f>L106</f>
        <v>0</v>
      </c>
      <c r="M105" s="95">
        <f t="shared" si="122"/>
        <v>0</v>
      </c>
      <c r="N105" s="95">
        <f t="shared" si="122"/>
        <v>0</v>
      </c>
      <c r="O105" s="95">
        <f t="shared" si="122"/>
        <v>0</v>
      </c>
      <c r="P105" s="95">
        <f t="shared" si="122"/>
        <v>0</v>
      </c>
      <c r="Q105" s="95">
        <f>Q106</f>
        <v>0</v>
      </c>
      <c r="R105" s="54">
        <f t="shared" si="77"/>
        <v>1000</v>
      </c>
      <c r="S105" s="54">
        <f t="shared" si="78"/>
        <v>1000</v>
      </c>
      <c r="T105" s="54">
        <f t="shared" si="79"/>
        <v>1000</v>
      </c>
      <c r="U105" s="54">
        <f t="shared" si="80"/>
        <v>0</v>
      </c>
      <c r="V105" s="54">
        <f t="shared" si="81"/>
        <v>0</v>
      </c>
      <c r="W105" s="95">
        <f aca="true" t="shared" si="123" ref="W105:AA106">W106</f>
        <v>0</v>
      </c>
      <c r="X105" s="95">
        <f t="shared" si="123"/>
        <v>0</v>
      </c>
      <c r="Y105" s="95">
        <f t="shared" si="123"/>
        <v>0</v>
      </c>
      <c r="Z105" s="95">
        <f t="shared" si="123"/>
        <v>0</v>
      </c>
      <c r="AA105" s="95">
        <f t="shared" si="123"/>
        <v>0</v>
      </c>
      <c r="AB105" s="54">
        <f t="shared" si="101"/>
        <v>1000</v>
      </c>
      <c r="AC105" s="54">
        <f t="shared" si="102"/>
        <v>1000</v>
      </c>
      <c r="AD105" s="54">
        <f t="shared" si="103"/>
        <v>1000</v>
      </c>
      <c r="AE105" s="54">
        <f t="shared" si="104"/>
        <v>0</v>
      </c>
      <c r="AF105" s="54">
        <f t="shared" si="105"/>
        <v>0</v>
      </c>
      <c r="AG105" s="95">
        <f aca="true" t="shared" si="124" ref="AG105:AK106">AG106</f>
        <v>-1000</v>
      </c>
      <c r="AH105" s="95">
        <f t="shared" si="124"/>
        <v>-1000</v>
      </c>
      <c r="AI105" s="95">
        <f t="shared" si="124"/>
        <v>-1000</v>
      </c>
      <c r="AJ105" s="95">
        <f t="shared" si="124"/>
        <v>0</v>
      </c>
      <c r="AK105" s="95">
        <f t="shared" si="124"/>
        <v>0</v>
      </c>
      <c r="AL105" s="54">
        <f t="shared" si="106"/>
        <v>0</v>
      </c>
      <c r="AM105" s="54">
        <f t="shared" si="107"/>
        <v>0</v>
      </c>
      <c r="AN105" s="54">
        <f t="shared" si="108"/>
        <v>0</v>
      </c>
      <c r="AO105" s="54">
        <f t="shared" si="109"/>
        <v>0</v>
      </c>
      <c r="AP105" s="54">
        <f t="shared" si="110"/>
        <v>0</v>
      </c>
    </row>
    <row r="106" spans="1:42" s="21" customFormat="1" ht="28.5" hidden="1">
      <c r="A106" s="32"/>
      <c r="B106" s="11" t="s">
        <v>382</v>
      </c>
      <c r="C106" s="18"/>
      <c r="D106" s="17" t="s">
        <v>49</v>
      </c>
      <c r="E106" s="17" t="s">
        <v>139</v>
      </c>
      <c r="F106" s="17" t="s">
        <v>383</v>
      </c>
      <c r="G106" s="17"/>
      <c r="H106" s="54">
        <f t="shared" si="122"/>
        <v>1000</v>
      </c>
      <c r="I106" s="54">
        <f t="shared" si="122"/>
        <v>1000</v>
      </c>
      <c r="J106" s="54">
        <f t="shared" si="122"/>
        <v>1000</v>
      </c>
      <c r="K106" s="54">
        <f t="shared" si="122"/>
        <v>0</v>
      </c>
      <c r="L106" s="54">
        <f>L107</f>
        <v>0</v>
      </c>
      <c r="M106" s="95">
        <f t="shared" si="122"/>
        <v>0</v>
      </c>
      <c r="N106" s="95">
        <f t="shared" si="122"/>
        <v>0</v>
      </c>
      <c r="O106" s="95">
        <f t="shared" si="122"/>
        <v>0</v>
      </c>
      <c r="P106" s="95">
        <f t="shared" si="122"/>
        <v>0</v>
      </c>
      <c r="Q106" s="95">
        <f>Q107</f>
        <v>0</v>
      </c>
      <c r="R106" s="54">
        <f t="shared" si="77"/>
        <v>1000</v>
      </c>
      <c r="S106" s="54">
        <f t="shared" si="78"/>
        <v>1000</v>
      </c>
      <c r="T106" s="54">
        <f t="shared" si="79"/>
        <v>1000</v>
      </c>
      <c r="U106" s="54">
        <f t="shared" si="80"/>
        <v>0</v>
      </c>
      <c r="V106" s="54">
        <f t="shared" si="81"/>
        <v>0</v>
      </c>
      <c r="W106" s="95">
        <f t="shared" si="123"/>
        <v>0</v>
      </c>
      <c r="X106" s="95">
        <f t="shared" si="123"/>
        <v>0</v>
      </c>
      <c r="Y106" s="95">
        <f t="shared" si="123"/>
        <v>0</v>
      </c>
      <c r="Z106" s="95">
        <f t="shared" si="123"/>
        <v>0</v>
      </c>
      <c r="AA106" s="95">
        <f t="shared" si="123"/>
        <v>0</v>
      </c>
      <c r="AB106" s="54">
        <f t="shared" si="101"/>
        <v>1000</v>
      </c>
      <c r="AC106" s="54">
        <f t="shared" si="102"/>
        <v>1000</v>
      </c>
      <c r="AD106" s="54">
        <f t="shared" si="103"/>
        <v>1000</v>
      </c>
      <c r="AE106" s="54">
        <f t="shared" si="104"/>
        <v>0</v>
      </c>
      <c r="AF106" s="54">
        <f t="shared" si="105"/>
        <v>0</v>
      </c>
      <c r="AG106" s="95">
        <f t="shared" si="124"/>
        <v>-1000</v>
      </c>
      <c r="AH106" s="95">
        <f t="shared" si="124"/>
        <v>-1000</v>
      </c>
      <c r="AI106" s="95">
        <f t="shared" si="124"/>
        <v>-1000</v>
      </c>
      <c r="AJ106" s="95">
        <f t="shared" si="124"/>
        <v>0</v>
      </c>
      <c r="AK106" s="95">
        <f t="shared" si="124"/>
        <v>0</v>
      </c>
      <c r="AL106" s="54">
        <f t="shared" si="106"/>
        <v>0</v>
      </c>
      <c r="AM106" s="54">
        <f t="shared" si="107"/>
        <v>0</v>
      </c>
      <c r="AN106" s="54">
        <f t="shared" si="108"/>
        <v>0</v>
      </c>
      <c r="AO106" s="54">
        <f t="shared" si="109"/>
        <v>0</v>
      </c>
      <c r="AP106" s="54">
        <f t="shared" si="110"/>
        <v>0</v>
      </c>
    </row>
    <row r="107" spans="1:42" s="21" customFormat="1" ht="57" hidden="1">
      <c r="A107" s="32"/>
      <c r="B107" s="11" t="s">
        <v>191</v>
      </c>
      <c r="C107" s="18"/>
      <c r="D107" s="17" t="s">
        <v>49</v>
      </c>
      <c r="E107" s="17" t="s">
        <v>139</v>
      </c>
      <c r="F107" s="17" t="s">
        <v>383</v>
      </c>
      <c r="G107" s="17" t="s">
        <v>192</v>
      </c>
      <c r="H107" s="68">
        <f>I107+L107</f>
        <v>1000</v>
      </c>
      <c r="I107" s="68">
        <f>J107+K107</f>
        <v>1000</v>
      </c>
      <c r="J107" s="54">
        <v>1000</v>
      </c>
      <c r="K107" s="54"/>
      <c r="L107" s="54"/>
      <c r="M107" s="94">
        <f>N107+Q107</f>
        <v>0</v>
      </c>
      <c r="N107" s="94">
        <f>O107+P107</f>
        <v>0</v>
      </c>
      <c r="O107" s="95"/>
      <c r="P107" s="95"/>
      <c r="Q107" s="95"/>
      <c r="R107" s="68">
        <f t="shared" si="77"/>
        <v>1000</v>
      </c>
      <c r="S107" s="68">
        <f t="shared" si="78"/>
        <v>1000</v>
      </c>
      <c r="T107" s="54">
        <f t="shared" si="79"/>
        <v>1000</v>
      </c>
      <c r="U107" s="54">
        <f t="shared" si="80"/>
        <v>0</v>
      </c>
      <c r="V107" s="54">
        <f t="shared" si="81"/>
        <v>0</v>
      </c>
      <c r="W107" s="94">
        <f>X107+AA107</f>
        <v>0</v>
      </c>
      <c r="X107" s="94">
        <f>Y107+Z107</f>
        <v>0</v>
      </c>
      <c r="Y107" s="95"/>
      <c r="Z107" s="95"/>
      <c r="AA107" s="95"/>
      <c r="AB107" s="68">
        <f t="shared" si="101"/>
        <v>1000</v>
      </c>
      <c r="AC107" s="68">
        <f t="shared" si="102"/>
        <v>1000</v>
      </c>
      <c r="AD107" s="54">
        <f t="shared" si="103"/>
        <v>1000</v>
      </c>
      <c r="AE107" s="54">
        <f t="shared" si="104"/>
        <v>0</v>
      </c>
      <c r="AF107" s="54">
        <f t="shared" si="105"/>
        <v>0</v>
      </c>
      <c r="AG107" s="94">
        <f>AH107+AK107</f>
        <v>-1000</v>
      </c>
      <c r="AH107" s="94">
        <f>AI107+AJ107</f>
        <v>-1000</v>
      </c>
      <c r="AI107" s="95">
        <v>-1000</v>
      </c>
      <c r="AJ107" s="95"/>
      <c r="AK107" s="95"/>
      <c r="AL107" s="68">
        <f t="shared" si="106"/>
        <v>0</v>
      </c>
      <c r="AM107" s="68">
        <f t="shared" si="107"/>
        <v>0</v>
      </c>
      <c r="AN107" s="54">
        <f t="shared" si="108"/>
        <v>0</v>
      </c>
      <c r="AO107" s="54">
        <f t="shared" si="109"/>
        <v>0</v>
      </c>
      <c r="AP107" s="54">
        <f t="shared" si="110"/>
        <v>0</v>
      </c>
    </row>
    <row r="108" spans="1:42" s="39" customFormat="1" ht="57">
      <c r="A108" s="41"/>
      <c r="B108" s="19" t="s">
        <v>197</v>
      </c>
      <c r="C108" s="11"/>
      <c r="D108" s="16" t="s">
        <v>49</v>
      </c>
      <c r="E108" s="16" t="s">
        <v>53</v>
      </c>
      <c r="F108" s="16"/>
      <c r="G108" s="16"/>
      <c r="H108" s="67">
        <f aca="true" t="shared" si="125" ref="H108:Q108">H109+H112+H115</f>
        <v>2706</v>
      </c>
      <c r="I108" s="67">
        <f t="shared" si="125"/>
        <v>2461</v>
      </c>
      <c r="J108" s="67">
        <f t="shared" si="125"/>
        <v>2461</v>
      </c>
      <c r="K108" s="67">
        <f t="shared" si="125"/>
        <v>0</v>
      </c>
      <c r="L108" s="67">
        <f t="shared" si="125"/>
        <v>245</v>
      </c>
      <c r="M108" s="93">
        <f t="shared" si="125"/>
        <v>0</v>
      </c>
      <c r="N108" s="93">
        <f t="shared" si="125"/>
        <v>0</v>
      </c>
      <c r="O108" s="93">
        <f t="shared" si="125"/>
        <v>0</v>
      </c>
      <c r="P108" s="93">
        <f t="shared" si="125"/>
        <v>0</v>
      </c>
      <c r="Q108" s="93">
        <f t="shared" si="125"/>
        <v>0</v>
      </c>
      <c r="R108" s="67">
        <f t="shared" si="77"/>
        <v>2706</v>
      </c>
      <c r="S108" s="67">
        <f t="shared" si="78"/>
        <v>2461</v>
      </c>
      <c r="T108" s="67">
        <f t="shared" si="79"/>
        <v>2461</v>
      </c>
      <c r="U108" s="67">
        <f t="shared" si="80"/>
        <v>0</v>
      </c>
      <c r="V108" s="67">
        <f t="shared" si="81"/>
        <v>245</v>
      </c>
      <c r="W108" s="93">
        <f>W109+W112+W115</f>
        <v>0</v>
      </c>
      <c r="X108" s="93">
        <f>X109+X112+X115</f>
        <v>245</v>
      </c>
      <c r="Y108" s="93">
        <f>Y109+Y112+Y115</f>
        <v>245</v>
      </c>
      <c r="Z108" s="93">
        <f>Z109+Z112+Z115</f>
        <v>0</v>
      </c>
      <c r="AA108" s="93">
        <f>AA109+AA112+AA115</f>
        <v>-245</v>
      </c>
      <c r="AB108" s="67">
        <f t="shared" si="101"/>
        <v>2706</v>
      </c>
      <c r="AC108" s="67">
        <f t="shared" si="102"/>
        <v>2706</v>
      </c>
      <c r="AD108" s="67">
        <f t="shared" si="103"/>
        <v>2706</v>
      </c>
      <c r="AE108" s="67">
        <f t="shared" si="104"/>
        <v>0</v>
      </c>
      <c r="AF108" s="67">
        <f t="shared" si="105"/>
        <v>0</v>
      </c>
      <c r="AG108" s="93">
        <f>AG109+AG112+AG115</f>
        <v>-486</v>
      </c>
      <c r="AH108" s="93">
        <f>AH109+AH112+AH115</f>
        <v>-486</v>
      </c>
      <c r="AI108" s="93">
        <f>AI109+AI112+AI115</f>
        <v>-486</v>
      </c>
      <c r="AJ108" s="93">
        <f>AJ109+AJ112+AJ115</f>
        <v>0</v>
      </c>
      <c r="AK108" s="93">
        <f>AK109+AK112+AK115</f>
        <v>0</v>
      </c>
      <c r="AL108" s="67">
        <f t="shared" si="106"/>
        <v>2220</v>
      </c>
      <c r="AM108" s="67">
        <f t="shared" si="107"/>
        <v>2220</v>
      </c>
      <c r="AN108" s="67">
        <f t="shared" si="108"/>
        <v>2220</v>
      </c>
      <c r="AO108" s="67">
        <f t="shared" si="109"/>
        <v>0</v>
      </c>
      <c r="AP108" s="67">
        <f t="shared" si="110"/>
        <v>0</v>
      </c>
    </row>
    <row r="109" spans="1:42" s="21" customFormat="1" ht="71.25">
      <c r="A109" s="32"/>
      <c r="B109" s="11" t="s">
        <v>162</v>
      </c>
      <c r="C109" s="18"/>
      <c r="D109" s="17" t="s">
        <v>49</v>
      </c>
      <c r="E109" s="17" t="s">
        <v>53</v>
      </c>
      <c r="F109" s="17" t="s">
        <v>163</v>
      </c>
      <c r="G109" s="17"/>
      <c r="H109" s="68">
        <f aca="true" t="shared" si="126" ref="H109:Q109">H110</f>
        <v>2056</v>
      </c>
      <c r="I109" s="68">
        <f t="shared" si="126"/>
        <v>1811</v>
      </c>
      <c r="J109" s="68">
        <f t="shared" si="126"/>
        <v>1811</v>
      </c>
      <c r="K109" s="68">
        <f t="shared" si="126"/>
        <v>0</v>
      </c>
      <c r="L109" s="68">
        <f t="shared" si="126"/>
        <v>245</v>
      </c>
      <c r="M109" s="94">
        <f t="shared" si="126"/>
        <v>0</v>
      </c>
      <c r="N109" s="94">
        <f t="shared" si="126"/>
        <v>0</v>
      </c>
      <c r="O109" s="94">
        <f t="shared" si="126"/>
        <v>0</v>
      </c>
      <c r="P109" s="94">
        <f t="shared" si="126"/>
        <v>0</v>
      </c>
      <c r="Q109" s="94">
        <f t="shared" si="126"/>
        <v>0</v>
      </c>
      <c r="R109" s="68">
        <f t="shared" si="77"/>
        <v>2056</v>
      </c>
      <c r="S109" s="68">
        <f t="shared" si="78"/>
        <v>1811</v>
      </c>
      <c r="T109" s="68">
        <f t="shared" si="79"/>
        <v>1811</v>
      </c>
      <c r="U109" s="68">
        <f t="shared" si="80"/>
        <v>0</v>
      </c>
      <c r="V109" s="68">
        <f t="shared" si="81"/>
        <v>245</v>
      </c>
      <c r="W109" s="94">
        <f>W110</f>
        <v>0</v>
      </c>
      <c r="X109" s="94">
        <f>X110</f>
        <v>245</v>
      </c>
      <c r="Y109" s="94">
        <f>Y110</f>
        <v>245</v>
      </c>
      <c r="Z109" s="94">
        <f>Z110</f>
        <v>0</v>
      </c>
      <c r="AA109" s="94">
        <f>AA110</f>
        <v>-245</v>
      </c>
      <c r="AB109" s="68">
        <f t="shared" si="101"/>
        <v>2056</v>
      </c>
      <c r="AC109" s="68">
        <f t="shared" si="102"/>
        <v>2056</v>
      </c>
      <c r="AD109" s="68">
        <f t="shared" si="103"/>
        <v>2056</v>
      </c>
      <c r="AE109" s="68">
        <f t="shared" si="104"/>
        <v>0</v>
      </c>
      <c r="AF109" s="68">
        <f t="shared" si="105"/>
        <v>0</v>
      </c>
      <c r="AG109" s="94">
        <f>AG110</f>
        <v>-486</v>
      </c>
      <c r="AH109" s="94">
        <f>AH110</f>
        <v>-486</v>
      </c>
      <c r="AI109" s="94">
        <f>AI110</f>
        <v>-486</v>
      </c>
      <c r="AJ109" s="94">
        <f>AJ110</f>
        <v>0</v>
      </c>
      <c r="AK109" s="94">
        <f>AK110</f>
        <v>0</v>
      </c>
      <c r="AL109" s="68">
        <f t="shared" si="106"/>
        <v>1570</v>
      </c>
      <c r="AM109" s="68">
        <f t="shared" si="107"/>
        <v>1570</v>
      </c>
      <c r="AN109" s="68">
        <f t="shared" si="108"/>
        <v>1570</v>
      </c>
      <c r="AO109" s="68">
        <f t="shared" si="109"/>
        <v>0</v>
      </c>
      <c r="AP109" s="68">
        <f t="shared" si="110"/>
        <v>0</v>
      </c>
    </row>
    <row r="110" spans="1:42" s="21" customFormat="1" ht="14.25">
      <c r="A110" s="32"/>
      <c r="B110" s="11" t="s">
        <v>145</v>
      </c>
      <c r="C110" s="18"/>
      <c r="D110" s="17" t="s">
        <v>49</v>
      </c>
      <c r="E110" s="17" t="s">
        <v>53</v>
      </c>
      <c r="F110" s="17" t="s">
        <v>167</v>
      </c>
      <c r="G110" s="17"/>
      <c r="H110" s="68">
        <f>I110+L110</f>
        <v>2056</v>
      </c>
      <c r="I110" s="68">
        <f>J110+K110</f>
        <v>1811</v>
      </c>
      <c r="J110" s="54">
        <f>J111</f>
        <v>1811</v>
      </c>
      <c r="K110" s="54">
        <f>K111</f>
        <v>0</v>
      </c>
      <c r="L110" s="54">
        <f>L111</f>
        <v>245</v>
      </c>
      <c r="M110" s="94">
        <f>N110+Q110</f>
        <v>0</v>
      </c>
      <c r="N110" s="94">
        <f>O110+P110</f>
        <v>0</v>
      </c>
      <c r="O110" s="95">
        <f>O111</f>
        <v>0</v>
      </c>
      <c r="P110" s="95">
        <f>P111</f>
        <v>0</v>
      </c>
      <c r="Q110" s="95">
        <f>Q111</f>
        <v>0</v>
      </c>
      <c r="R110" s="68">
        <f t="shared" si="77"/>
        <v>2056</v>
      </c>
      <c r="S110" s="68">
        <f t="shared" si="78"/>
        <v>1811</v>
      </c>
      <c r="T110" s="54">
        <f t="shared" si="79"/>
        <v>1811</v>
      </c>
      <c r="U110" s="54">
        <f t="shared" si="80"/>
        <v>0</v>
      </c>
      <c r="V110" s="54">
        <f t="shared" si="81"/>
        <v>245</v>
      </c>
      <c r="W110" s="94">
        <f>X110+AA110</f>
        <v>0</v>
      </c>
      <c r="X110" s="94">
        <f>Y110+Z110</f>
        <v>245</v>
      </c>
      <c r="Y110" s="95">
        <f>Y111</f>
        <v>245</v>
      </c>
      <c r="Z110" s="95">
        <f>Z111</f>
        <v>0</v>
      </c>
      <c r="AA110" s="95">
        <f>AA111</f>
        <v>-245</v>
      </c>
      <c r="AB110" s="68">
        <f t="shared" si="101"/>
        <v>2056</v>
      </c>
      <c r="AC110" s="68">
        <f t="shared" si="102"/>
        <v>2056</v>
      </c>
      <c r="AD110" s="54">
        <f t="shared" si="103"/>
        <v>2056</v>
      </c>
      <c r="AE110" s="54">
        <f t="shared" si="104"/>
        <v>0</v>
      </c>
      <c r="AF110" s="54">
        <f t="shared" si="105"/>
        <v>0</v>
      </c>
      <c r="AG110" s="94">
        <f>AH110+AK110</f>
        <v>-486</v>
      </c>
      <c r="AH110" s="94">
        <f>AI110+AJ110</f>
        <v>-486</v>
      </c>
      <c r="AI110" s="95">
        <f>AI111</f>
        <v>-486</v>
      </c>
      <c r="AJ110" s="95">
        <f>AJ111</f>
        <v>0</v>
      </c>
      <c r="AK110" s="95">
        <f>AK111</f>
        <v>0</v>
      </c>
      <c r="AL110" s="68">
        <f t="shared" si="106"/>
        <v>1570</v>
      </c>
      <c r="AM110" s="68">
        <f t="shared" si="107"/>
        <v>1570</v>
      </c>
      <c r="AN110" s="54">
        <f t="shared" si="108"/>
        <v>1570</v>
      </c>
      <c r="AO110" s="54">
        <f t="shared" si="109"/>
        <v>0</v>
      </c>
      <c r="AP110" s="54">
        <f t="shared" si="110"/>
        <v>0</v>
      </c>
    </row>
    <row r="111" spans="1:42" s="21" customFormat="1" ht="28.5">
      <c r="A111" s="32"/>
      <c r="B111" s="11" t="s">
        <v>165</v>
      </c>
      <c r="C111" s="18"/>
      <c r="D111" s="17" t="s">
        <v>49</v>
      </c>
      <c r="E111" s="17" t="s">
        <v>53</v>
      </c>
      <c r="F111" s="17" t="s">
        <v>167</v>
      </c>
      <c r="G111" s="17" t="s">
        <v>166</v>
      </c>
      <c r="H111" s="68">
        <f>I111+L111</f>
        <v>2056</v>
      </c>
      <c r="I111" s="68">
        <f>J111+K111</f>
        <v>1811</v>
      </c>
      <c r="J111" s="54">
        <f>1805+6</f>
        <v>1811</v>
      </c>
      <c r="K111" s="54"/>
      <c r="L111" s="54">
        <v>245</v>
      </c>
      <c r="M111" s="94">
        <f>N111+Q111</f>
        <v>0</v>
      </c>
      <c r="N111" s="94">
        <f>O111+P111</f>
        <v>0</v>
      </c>
      <c r="O111" s="95"/>
      <c r="P111" s="95"/>
      <c r="Q111" s="95"/>
      <c r="R111" s="68">
        <f t="shared" si="77"/>
        <v>2056</v>
      </c>
      <c r="S111" s="68">
        <f t="shared" si="78"/>
        <v>1811</v>
      </c>
      <c r="T111" s="54">
        <f t="shared" si="79"/>
        <v>1811</v>
      </c>
      <c r="U111" s="54">
        <f t="shared" si="80"/>
        <v>0</v>
      </c>
      <c r="V111" s="54">
        <f t="shared" si="81"/>
        <v>245</v>
      </c>
      <c r="W111" s="94">
        <f>X111+AA111</f>
        <v>0</v>
      </c>
      <c r="X111" s="94">
        <f>Y111+Z111</f>
        <v>245</v>
      </c>
      <c r="Y111" s="95">
        <v>245</v>
      </c>
      <c r="Z111" s="95"/>
      <c r="AA111" s="95">
        <v>-245</v>
      </c>
      <c r="AB111" s="68">
        <f t="shared" si="101"/>
        <v>2056</v>
      </c>
      <c r="AC111" s="68">
        <f t="shared" si="102"/>
        <v>2056</v>
      </c>
      <c r="AD111" s="54">
        <f t="shared" si="103"/>
        <v>2056</v>
      </c>
      <c r="AE111" s="54">
        <f t="shared" si="104"/>
        <v>0</v>
      </c>
      <c r="AF111" s="54">
        <f t="shared" si="105"/>
        <v>0</v>
      </c>
      <c r="AG111" s="94">
        <f>AH111+AK111</f>
        <v>-486</v>
      </c>
      <c r="AH111" s="94">
        <f>AI111+AJ111</f>
        <v>-486</v>
      </c>
      <c r="AI111" s="95">
        <f>-486</f>
        <v>-486</v>
      </c>
      <c r="AJ111" s="95"/>
      <c r="AK111" s="95"/>
      <c r="AL111" s="68">
        <f t="shared" si="106"/>
        <v>1570</v>
      </c>
      <c r="AM111" s="68">
        <f t="shared" si="107"/>
        <v>1570</v>
      </c>
      <c r="AN111" s="54">
        <f t="shared" si="108"/>
        <v>1570</v>
      </c>
      <c r="AO111" s="54">
        <f t="shared" si="109"/>
        <v>0</v>
      </c>
      <c r="AP111" s="54">
        <f t="shared" si="110"/>
        <v>0</v>
      </c>
    </row>
    <row r="112" spans="1:42" s="21" customFormat="1" ht="57" hidden="1">
      <c r="A112" s="32"/>
      <c r="B112" s="11" t="s">
        <v>316</v>
      </c>
      <c r="C112" s="18"/>
      <c r="D112" s="17" t="s">
        <v>49</v>
      </c>
      <c r="E112" s="17" t="s">
        <v>53</v>
      </c>
      <c r="F112" s="17" t="s">
        <v>317</v>
      </c>
      <c r="G112" s="17"/>
      <c r="H112" s="68">
        <f aca="true" t="shared" si="127" ref="H112:Q112">H113</f>
        <v>0</v>
      </c>
      <c r="I112" s="68">
        <f t="shared" si="127"/>
        <v>0</v>
      </c>
      <c r="J112" s="68">
        <f t="shared" si="127"/>
        <v>0</v>
      </c>
      <c r="K112" s="68">
        <f t="shared" si="127"/>
        <v>0</v>
      </c>
      <c r="L112" s="68">
        <f t="shared" si="127"/>
        <v>0</v>
      </c>
      <c r="M112" s="94">
        <f t="shared" si="127"/>
        <v>0</v>
      </c>
      <c r="N112" s="94">
        <f t="shared" si="127"/>
        <v>0</v>
      </c>
      <c r="O112" s="94">
        <f t="shared" si="127"/>
        <v>0</v>
      </c>
      <c r="P112" s="94">
        <f t="shared" si="127"/>
        <v>0</v>
      </c>
      <c r="Q112" s="94">
        <f t="shared" si="127"/>
        <v>0</v>
      </c>
      <c r="R112" s="68">
        <f t="shared" si="77"/>
        <v>0</v>
      </c>
      <c r="S112" s="68">
        <f t="shared" si="78"/>
        <v>0</v>
      </c>
      <c r="T112" s="68">
        <f t="shared" si="79"/>
        <v>0</v>
      </c>
      <c r="U112" s="68">
        <f t="shared" si="80"/>
        <v>0</v>
      </c>
      <c r="V112" s="68">
        <f t="shared" si="81"/>
        <v>0</v>
      </c>
      <c r="W112" s="94">
        <f>W113</f>
        <v>0</v>
      </c>
      <c r="X112" s="94">
        <f>X113</f>
        <v>0</v>
      </c>
      <c r="Y112" s="94">
        <f>Y113</f>
        <v>0</v>
      </c>
      <c r="Z112" s="94">
        <f>Z113</f>
        <v>0</v>
      </c>
      <c r="AA112" s="94">
        <f>AA113</f>
        <v>0</v>
      </c>
      <c r="AB112" s="68">
        <f t="shared" si="101"/>
        <v>0</v>
      </c>
      <c r="AC112" s="68">
        <f t="shared" si="102"/>
        <v>0</v>
      </c>
      <c r="AD112" s="68">
        <f t="shared" si="103"/>
        <v>0</v>
      </c>
      <c r="AE112" s="68">
        <f t="shared" si="104"/>
        <v>0</v>
      </c>
      <c r="AF112" s="68">
        <f t="shared" si="105"/>
        <v>0</v>
      </c>
      <c r="AG112" s="94">
        <f>AG113</f>
        <v>0</v>
      </c>
      <c r="AH112" s="94">
        <f>AH113</f>
        <v>0</v>
      </c>
      <c r="AI112" s="94">
        <f>AI113</f>
        <v>0</v>
      </c>
      <c r="AJ112" s="94">
        <f>AJ113</f>
        <v>0</v>
      </c>
      <c r="AK112" s="94">
        <f>AK113</f>
        <v>0</v>
      </c>
      <c r="AL112" s="68">
        <f t="shared" si="106"/>
        <v>0</v>
      </c>
      <c r="AM112" s="68">
        <f t="shared" si="107"/>
        <v>0</v>
      </c>
      <c r="AN112" s="68">
        <f t="shared" si="108"/>
        <v>0</v>
      </c>
      <c r="AO112" s="68">
        <f t="shared" si="109"/>
        <v>0</v>
      </c>
      <c r="AP112" s="68">
        <f t="shared" si="110"/>
        <v>0</v>
      </c>
    </row>
    <row r="113" spans="1:42" s="21" customFormat="1" ht="57" hidden="1">
      <c r="A113" s="32"/>
      <c r="B113" s="11" t="s">
        <v>318</v>
      </c>
      <c r="C113" s="18"/>
      <c r="D113" s="17" t="s">
        <v>49</v>
      </c>
      <c r="E113" s="17" t="s">
        <v>53</v>
      </c>
      <c r="F113" s="17" t="s">
        <v>319</v>
      </c>
      <c r="G113" s="17"/>
      <c r="H113" s="68">
        <f>I113+L113</f>
        <v>0</v>
      </c>
      <c r="I113" s="68">
        <f>J113+K113</f>
        <v>0</v>
      </c>
      <c r="J113" s="54">
        <f>J114</f>
        <v>0</v>
      </c>
      <c r="K113" s="54">
        <f>K114</f>
        <v>0</v>
      </c>
      <c r="L113" s="54">
        <f>L114</f>
        <v>0</v>
      </c>
      <c r="M113" s="94">
        <f>N113+Q113</f>
        <v>0</v>
      </c>
      <c r="N113" s="94">
        <f>O113+P113</f>
        <v>0</v>
      </c>
      <c r="O113" s="95">
        <f>O114</f>
        <v>0</v>
      </c>
      <c r="P113" s="95">
        <f>P114</f>
        <v>0</v>
      </c>
      <c r="Q113" s="95">
        <f>Q114</f>
        <v>0</v>
      </c>
      <c r="R113" s="68">
        <f t="shared" si="77"/>
        <v>0</v>
      </c>
      <c r="S113" s="68">
        <f t="shared" si="78"/>
        <v>0</v>
      </c>
      <c r="T113" s="54">
        <f t="shared" si="79"/>
        <v>0</v>
      </c>
      <c r="U113" s="54">
        <f t="shared" si="80"/>
        <v>0</v>
      </c>
      <c r="V113" s="54">
        <f t="shared" si="81"/>
        <v>0</v>
      </c>
      <c r="W113" s="94">
        <f>X113+AA113</f>
        <v>0</v>
      </c>
      <c r="X113" s="94">
        <f>Y113+Z113</f>
        <v>0</v>
      </c>
      <c r="Y113" s="95">
        <f>Y114</f>
        <v>0</v>
      </c>
      <c r="Z113" s="95">
        <f>Z114</f>
        <v>0</v>
      </c>
      <c r="AA113" s="95">
        <f>AA114</f>
        <v>0</v>
      </c>
      <c r="AB113" s="68">
        <f t="shared" si="101"/>
        <v>0</v>
      </c>
      <c r="AC113" s="68">
        <f t="shared" si="102"/>
        <v>0</v>
      </c>
      <c r="AD113" s="54">
        <f t="shared" si="103"/>
        <v>0</v>
      </c>
      <c r="AE113" s="54">
        <f t="shared" si="104"/>
        <v>0</v>
      </c>
      <c r="AF113" s="54">
        <f t="shared" si="105"/>
        <v>0</v>
      </c>
      <c r="AG113" s="94">
        <f>AH113+AK113</f>
        <v>0</v>
      </c>
      <c r="AH113" s="94">
        <f>AI113+AJ113</f>
        <v>0</v>
      </c>
      <c r="AI113" s="95">
        <f>AI114</f>
        <v>0</v>
      </c>
      <c r="AJ113" s="95">
        <f>AJ114</f>
        <v>0</v>
      </c>
      <c r="AK113" s="95">
        <f>AK114</f>
        <v>0</v>
      </c>
      <c r="AL113" s="68">
        <f t="shared" si="106"/>
        <v>0</v>
      </c>
      <c r="AM113" s="68">
        <f t="shared" si="107"/>
        <v>0</v>
      </c>
      <c r="AN113" s="54">
        <f t="shared" si="108"/>
        <v>0</v>
      </c>
      <c r="AO113" s="54">
        <f t="shared" si="109"/>
        <v>0</v>
      </c>
      <c r="AP113" s="54">
        <f t="shared" si="110"/>
        <v>0</v>
      </c>
    </row>
    <row r="114" spans="1:42" s="21" customFormat="1" ht="28.5" hidden="1">
      <c r="A114" s="32"/>
      <c r="B114" s="11" t="s">
        <v>165</v>
      </c>
      <c r="C114" s="18"/>
      <c r="D114" s="17" t="s">
        <v>49</v>
      </c>
      <c r="E114" s="17" t="s">
        <v>53</v>
      </c>
      <c r="F114" s="17" t="s">
        <v>319</v>
      </c>
      <c r="G114" s="17" t="s">
        <v>166</v>
      </c>
      <c r="H114" s="68">
        <f>I114+L114</f>
        <v>0</v>
      </c>
      <c r="I114" s="68">
        <f>J114+K114</f>
        <v>0</v>
      </c>
      <c r="J114" s="54"/>
      <c r="K114" s="54"/>
      <c r="L114" s="54"/>
      <c r="M114" s="94">
        <f>N114+Q114</f>
        <v>0</v>
      </c>
      <c r="N114" s="94">
        <f>O114+P114</f>
        <v>0</v>
      </c>
      <c r="O114" s="95"/>
      <c r="P114" s="95"/>
      <c r="Q114" s="95"/>
      <c r="R114" s="68">
        <f t="shared" si="77"/>
        <v>0</v>
      </c>
      <c r="S114" s="68">
        <f t="shared" si="78"/>
        <v>0</v>
      </c>
      <c r="T114" s="54">
        <f t="shared" si="79"/>
        <v>0</v>
      </c>
      <c r="U114" s="54">
        <f t="shared" si="80"/>
        <v>0</v>
      </c>
      <c r="V114" s="54">
        <f t="shared" si="81"/>
        <v>0</v>
      </c>
      <c r="W114" s="94">
        <f>X114+AA114</f>
        <v>0</v>
      </c>
      <c r="X114" s="94">
        <f>Y114+Z114</f>
        <v>0</v>
      </c>
      <c r="Y114" s="95"/>
      <c r="Z114" s="95"/>
      <c r="AA114" s="95"/>
      <c r="AB114" s="68">
        <f t="shared" si="101"/>
        <v>0</v>
      </c>
      <c r="AC114" s="68">
        <f t="shared" si="102"/>
        <v>0</v>
      </c>
      <c r="AD114" s="54">
        <f t="shared" si="103"/>
        <v>0</v>
      </c>
      <c r="AE114" s="54">
        <f t="shared" si="104"/>
        <v>0</v>
      </c>
      <c r="AF114" s="54">
        <f t="shared" si="105"/>
        <v>0</v>
      </c>
      <c r="AG114" s="94">
        <f>AH114+AK114</f>
        <v>0</v>
      </c>
      <c r="AH114" s="94">
        <f>AI114+AJ114</f>
        <v>0</v>
      </c>
      <c r="AI114" s="95"/>
      <c r="AJ114" s="95"/>
      <c r="AK114" s="95"/>
      <c r="AL114" s="68">
        <f t="shared" si="106"/>
        <v>0</v>
      </c>
      <c r="AM114" s="68">
        <f t="shared" si="107"/>
        <v>0</v>
      </c>
      <c r="AN114" s="54">
        <f t="shared" si="108"/>
        <v>0</v>
      </c>
      <c r="AO114" s="54">
        <f t="shared" si="109"/>
        <v>0</v>
      </c>
      <c r="AP114" s="54">
        <f t="shared" si="110"/>
        <v>0</v>
      </c>
    </row>
    <row r="115" spans="1:42" s="39" customFormat="1" ht="28.5">
      <c r="A115" s="41"/>
      <c r="B115" s="11" t="s">
        <v>266</v>
      </c>
      <c r="C115" s="18"/>
      <c r="D115" s="17" t="s">
        <v>49</v>
      </c>
      <c r="E115" s="17" t="s">
        <v>53</v>
      </c>
      <c r="F115" s="17" t="s">
        <v>267</v>
      </c>
      <c r="G115" s="17"/>
      <c r="H115" s="86">
        <f aca="true" t="shared" si="128" ref="H115:Q116">H116</f>
        <v>650</v>
      </c>
      <c r="I115" s="86">
        <f t="shared" si="128"/>
        <v>650</v>
      </c>
      <c r="J115" s="86">
        <f t="shared" si="128"/>
        <v>650</v>
      </c>
      <c r="K115" s="86">
        <f t="shared" si="128"/>
        <v>0</v>
      </c>
      <c r="L115" s="86">
        <f t="shared" si="128"/>
        <v>0</v>
      </c>
      <c r="M115" s="99">
        <f t="shared" si="128"/>
        <v>0</v>
      </c>
      <c r="N115" s="99">
        <f t="shared" si="128"/>
        <v>0</v>
      </c>
      <c r="O115" s="99">
        <f t="shared" si="128"/>
        <v>0</v>
      </c>
      <c r="P115" s="99">
        <f t="shared" si="128"/>
        <v>0</v>
      </c>
      <c r="Q115" s="99">
        <f t="shared" si="128"/>
        <v>0</v>
      </c>
      <c r="R115" s="86">
        <f t="shared" si="77"/>
        <v>650</v>
      </c>
      <c r="S115" s="86">
        <f t="shared" si="78"/>
        <v>650</v>
      </c>
      <c r="T115" s="86">
        <f t="shared" si="79"/>
        <v>650</v>
      </c>
      <c r="U115" s="86">
        <f t="shared" si="80"/>
        <v>0</v>
      </c>
      <c r="V115" s="86">
        <f t="shared" si="81"/>
        <v>0</v>
      </c>
      <c r="W115" s="99">
        <f aca="true" t="shared" si="129" ref="W115:AA116">W116</f>
        <v>0</v>
      </c>
      <c r="X115" s="99">
        <f t="shared" si="129"/>
        <v>0</v>
      </c>
      <c r="Y115" s="99">
        <f t="shared" si="129"/>
        <v>0</v>
      </c>
      <c r="Z115" s="99">
        <f t="shared" si="129"/>
        <v>0</v>
      </c>
      <c r="AA115" s="99">
        <f t="shared" si="129"/>
        <v>0</v>
      </c>
      <c r="AB115" s="86">
        <f t="shared" si="101"/>
        <v>650</v>
      </c>
      <c r="AC115" s="86">
        <f t="shared" si="102"/>
        <v>650</v>
      </c>
      <c r="AD115" s="86">
        <f t="shared" si="103"/>
        <v>650</v>
      </c>
      <c r="AE115" s="86">
        <f t="shared" si="104"/>
        <v>0</v>
      </c>
      <c r="AF115" s="86">
        <f t="shared" si="105"/>
        <v>0</v>
      </c>
      <c r="AG115" s="99">
        <f aca="true" t="shared" si="130" ref="AG115:AK116">AG116</f>
        <v>0</v>
      </c>
      <c r="AH115" s="99">
        <f t="shared" si="130"/>
        <v>0</v>
      </c>
      <c r="AI115" s="99">
        <f t="shared" si="130"/>
        <v>0</v>
      </c>
      <c r="AJ115" s="99">
        <f t="shared" si="130"/>
        <v>0</v>
      </c>
      <c r="AK115" s="99">
        <f t="shared" si="130"/>
        <v>0</v>
      </c>
      <c r="AL115" s="86">
        <f t="shared" si="106"/>
        <v>650</v>
      </c>
      <c r="AM115" s="86">
        <f t="shared" si="107"/>
        <v>650</v>
      </c>
      <c r="AN115" s="86">
        <f t="shared" si="108"/>
        <v>650</v>
      </c>
      <c r="AO115" s="86">
        <f t="shared" si="109"/>
        <v>0</v>
      </c>
      <c r="AP115" s="86">
        <f t="shared" si="110"/>
        <v>0</v>
      </c>
    </row>
    <row r="116" spans="1:42" s="21" customFormat="1" ht="14.25">
      <c r="A116" s="32"/>
      <c r="B116" s="11" t="s">
        <v>396</v>
      </c>
      <c r="C116" s="18"/>
      <c r="D116" s="17" t="s">
        <v>49</v>
      </c>
      <c r="E116" s="17" t="s">
        <v>53</v>
      </c>
      <c r="F116" s="17" t="s">
        <v>397</v>
      </c>
      <c r="G116" s="17"/>
      <c r="H116" s="68">
        <f t="shared" si="128"/>
        <v>650</v>
      </c>
      <c r="I116" s="68">
        <f t="shared" si="128"/>
        <v>650</v>
      </c>
      <c r="J116" s="68">
        <f t="shared" si="128"/>
        <v>650</v>
      </c>
      <c r="K116" s="68">
        <f t="shared" si="128"/>
        <v>0</v>
      </c>
      <c r="L116" s="68">
        <f>L117</f>
        <v>0</v>
      </c>
      <c r="M116" s="94">
        <f t="shared" si="128"/>
        <v>0</v>
      </c>
      <c r="N116" s="94">
        <f t="shared" si="128"/>
        <v>0</v>
      </c>
      <c r="O116" s="94">
        <f t="shared" si="128"/>
        <v>0</v>
      </c>
      <c r="P116" s="94">
        <f t="shared" si="128"/>
        <v>0</v>
      </c>
      <c r="Q116" s="94">
        <f>Q117</f>
        <v>0</v>
      </c>
      <c r="R116" s="68">
        <f t="shared" si="77"/>
        <v>650</v>
      </c>
      <c r="S116" s="68">
        <f t="shared" si="78"/>
        <v>650</v>
      </c>
      <c r="T116" s="68">
        <f t="shared" si="79"/>
        <v>650</v>
      </c>
      <c r="U116" s="68">
        <f t="shared" si="80"/>
        <v>0</v>
      </c>
      <c r="V116" s="68">
        <f t="shared" si="81"/>
        <v>0</v>
      </c>
      <c r="W116" s="94">
        <f t="shared" si="129"/>
        <v>0</v>
      </c>
      <c r="X116" s="94">
        <f t="shared" si="129"/>
        <v>0</v>
      </c>
      <c r="Y116" s="94">
        <f t="shared" si="129"/>
        <v>0</v>
      </c>
      <c r="Z116" s="94">
        <f t="shared" si="129"/>
        <v>0</v>
      </c>
      <c r="AA116" s="94">
        <f t="shared" si="129"/>
        <v>0</v>
      </c>
      <c r="AB116" s="68">
        <f t="shared" si="101"/>
        <v>650</v>
      </c>
      <c r="AC116" s="68">
        <f t="shared" si="102"/>
        <v>650</v>
      </c>
      <c r="AD116" s="68">
        <f t="shared" si="103"/>
        <v>650</v>
      </c>
      <c r="AE116" s="68">
        <f t="shared" si="104"/>
        <v>0</v>
      </c>
      <c r="AF116" s="68">
        <f t="shared" si="105"/>
        <v>0</v>
      </c>
      <c r="AG116" s="94">
        <f t="shared" si="130"/>
        <v>0</v>
      </c>
      <c r="AH116" s="94">
        <f t="shared" si="130"/>
        <v>0</v>
      </c>
      <c r="AI116" s="94">
        <f t="shared" si="130"/>
        <v>0</v>
      </c>
      <c r="AJ116" s="94">
        <f t="shared" si="130"/>
        <v>0</v>
      </c>
      <c r="AK116" s="94">
        <f t="shared" si="130"/>
        <v>0</v>
      </c>
      <c r="AL116" s="68">
        <f t="shared" si="106"/>
        <v>650</v>
      </c>
      <c r="AM116" s="68">
        <f t="shared" si="107"/>
        <v>650</v>
      </c>
      <c r="AN116" s="68">
        <f t="shared" si="108"/>
        <v>650</v>
      </c>
      <c r="AO116" s="68">
        <f t="shared" si="109"/>
        <v>0</v>
      </c>
      <c r="AP116" s="68">
        <f t="shared" si="110"/>
        <v>0</v>
      </c>
    </row>
    <row r="117" spans="1:42" s="21" customFormat="1" ht="28.5">
      <c r="A117" s="32"/>
      <c r="B117" s="11" t="s">
        <v>165</v>
      </c>
      <c r="C117" s="18"/>
      <c r="D117" s="17" t="s">
        <v>49</v>
      </c>
      <c r="E117" s="17" t="s">
        <v>53</v>
      </c>
      <c r="F117" s="17" t="s">
        <v>397</v>
      </c>
      <c r="G117" s="17" t="s">
        <v>166</v>
      </c>
      <c r="H117" s="68">
        <f>I117+L117</f>
        <v>650</v>
      </c>
      <c r="I117" s="68">
        <f>J117+K117</f>
        <v>650</v>
      </c>
      <c r="J117" s="54">
        <v>650</v>
      </c>
      <c r="K117" s="54"/>
      <c r="L117" s="54"/>
      <c r="M117" s="94">
        <f>N117+Q117</f>
        <v>0</v>
      </c>
      <c r="N117" s="94">
        <f>O117+P117</f>
        <v>0</v>
      </c>
      <c r="O117" s="95"/>
      <c r="P117" s="95"/>
      <c r="Q117" s="95"/>
      <c r="R117" s="68">
        <f t="shared" si="77"/>
        <v>650</v>
      </c>
      <c r="S117" s="68">
        <f t="shared" si="78"/>
        <v>650</v>
      </c>
      <c r="T117" s="54">
        <f t="shared" si="79"/>
        <v>650</v>
      </c>
      <c r="U117" s="54">
        <f t="shared" si="80"/>
        <v>0</v>
      </c>
      <c r="V117" s="54">
        <f t="shared" si="81"/>
        <v>0</v>
      </c>
      <c r="W117" s="94">
        <f>X117+AA117</f>
        <v>0</v>
      </c>
      <c r="X117" s="94">
        <f>Y117+Z117</f>
        <v>0</v>
      </c>
      <c r="Y117" s="95"/>
      <c r="Z117" s="95"/>
      <c r="AA117" s="95"/>
      <c r="AB117" s="68">
        <f t="shared" si="101"/>
        <v>650</v>
      </c>
      <c r="AC117" s="68">
        <f t="shared" si="102"/>
        <v>650</v>
      </c>
      <c r="AD117" s="54">
        <f t="shared" si="103"/>
        <v>650</v>
      </c>
      <c r="AE117" s="54">
        <f t="shared" si="104"/>
        <v>0</v>
      </c>
      <c r="AF117" s="54">
        <f t="shared" si="105"/>
        <v>0</v>
      </c>
      <c r="AG117" s="94">
        <f>AH117+AK117</f>
        <v>0</v>
      </c>
      <c r="AH117" s="94">
        <f>AI117+AJ117</f>
        <v>0</v>
      </c>
      <c r="AI117" s="95"/>
      <c r="AJ117" s="95"/>
      <c r="AK117" s="95"/>
      <c r="AL117" s="68">
        <f t="shared" si="106"/>
        <v>650</v>
      </c>
      <c r="AM117" s="68">
        <f t="shared" si="107"/>
        <v>650</v>
      </c>
      <c r="AN117" s="54">
        <f t="shared" si="108"/>
        <v>650</v>
      </c>
      <c r="AO117" s="54">
        <f t="shared" si="109"/>
        <v>0</v>
      </c>
      <c r="AP117" s="54">
        <f t="shared" si="110"/>
        <v>0</v>
      </c>
    </row>
    <row r="118" spans="1:42" s="21" customFormat="1" ht="14.25">
      <c r="A118" s="32"/>
      <c r="B118" s="19" t="s">
        <v>386</v>
      </c>
      <c r="C118" s="11"/>
      <c r="D118" s="16" t="s">
        <v>49</v>
      </c>
      <c r="E118" s="16" t="s">
        <v>149</v>
      </c>
      <c r="F118" s="16"/>
      <c r="G118" s="16"/>
      <c r="H118" s="67">
        <f aca="true" t="shared" si="131" ref="H118:Q118">H119</f>
        <v>3836</v>
      </c>
      <c r="I118" s="67">
        <f t="shared" si="131"/>
        <v>3836</v>
      </c>
      <c r="J118" s="67">
        <f t="shared" si="131"/>
        <v>3836</v>
      </c>
      <c r="K118" s="67">
        <f t="shared" si="131"/>
        <v>0</v>
      </c>
      <c r="L118" s="67">
        <f t="shared" si="131"/>
        <v>0</v>
      </c>
      <c r="M118" s="93">
        <f t="shared" si="131"/>
        <v>0</v>
      </c>
      <c r="N118" s="93">
        <f t="shared" si="131"/>
        <v>0</v>
      </c>
      <c r="O118" s="93">
        <f t="shared" si="131"/>
        <v>0</v>
      </c>
      <c r="P118" s="93">
        <f t="shared" si="131"/>
        <v>0</v>
      </c>
      <c r="Q118" s="93">
        <f t="shared" si="131"/>
        <v>0</v>
      </c>
      <c r="R118" s="67">
        <f t="shared" si="77"/>
        <v>3836</v>
      </c>
      <c r="S118" s="67">
        <f t="shared" si="78"/>
        <v>3836</v>
      </c>
      <c r="T118" s="67">
        <f t="shared" si="79"/>
        <v>3836</v>
      </c>
      <c r="U118" s="67">
        <f t="shared" si="80"/>
        <v>0</v>
      </c>
      <c r="V118" s="67">
        <f t="shared" si="81"/>
        <v>0</v>
      </c>
      <c r="W118" s="93">
        <f aca="true" t="shared" si="132" ref="W118:AA120">W119</f>
        <v>0</v>
      </c>
      <c r="X118" s="93">
        <f t="shared" si="132"/>
        <v>0</v>
      </c>
      <c r="Y118" s="93">
        <f t="shared" si="132"/>
        <v>0</v>
      </c>
      <c r="Z118" s="93">
        <f t="shared" si="132"/>
        <v>0</v>
      </c>
      <c r="AA118" s="93">
        <f t="shared" si="132"/>
        <v>0</v>
      </c>
      <c r="AB118" s="67">
        <f t="shared" si="101"/>
        <v>3836</v>
      </c>
      <c r="AC118" s="67">
        <f t="shared" si="102"/>
        <v>3836</v>
      </c>
      <c r="AD118" s="67">
        <f t="shared" si="103"/>
        <v>3836</v>
      </c>
      <c r="AE118" s="67">
        <f t="shared" si="104"/>
        <v>0</v>
      </c>
      <c r="AF118" s="67">
        <f t="shared" si="105"/>
        <v>0</v>
      </c>
      <c r="AG118" s="93">
        <f aca="true" t="shared" si="133" ref="AG118:AK120">AG119</f>
        <v>0</v>
      </c>
      <c r="AH118" s="93">
        <f t="shared" si="133"/>
        <v>0</v>
      </c>
      <c r="AI118" s="93">
        <f t="shared" si="133"/>
        <v>0</v>
      </c>
      <c r="AJ118" s="93">
        <f t="shared" si="133"/>
        <v>0</v>
      </c>
      <c r="AK118" s="93">
        <f t="shared" si="133"/>
        <v>0</v>
      </c>
      <c r="AL118" s="67">
        <f t="shared" si="106"/>
        <v>3836</v>
      </c>
      <c r="AM118" s="67">
        <f t="shared" si="107"/>
        <v>3836</v>
      </c>
      <c r="AN118" s="67">
        <f t="shared" si="108"/>
        <v>3836</v>
      </c>
      <c r="AO118" s="67">
        <f t="shared" si="109"/>
        <v>0</v>
      </c>
      <c r="AP118" s="67">
        <f t="shared" si="110"/>
        <v>0</v>
      </c>
    </row>
    <row r="119" spans="1:42" s="21" customFormat="1" ht="28.5">
      <c r="A119" s="32"/>
      <c r="B119" s="11" t="s">
        <v>266</v>
      </c>
      <c r="C119" s="11"/>
      <c r="D119" s="15" t="s">
        <v>49</v>
      </c>
      <c r="E119" s="15" t="s">
        <v>149</v>
      </c>
      <c r="F119" s="15" t="s">
        <v>267</v>
      </c>
      <c r="G119" s="15"/>
      <c r="H119" s="74">
        <f>H120</f>
        <v>3836</v>
      </c>
      <c r="I119" s="74">
        <f aca="true" t="shared" si="134" ref="I119:Q120">I120</f>
        <v>3836</v>
      </c>
      <c r="J119" s="74">
        <f t="shared" si="134"/>
        <v>3836</v>
      </c>
      <c r="K119" s="74">
        <f t="shared" si="134"/>
        <v>0</v>
      </c>
      <c r="L119" s="74">
        <f t="shared" si="134"/>
        <v>0</v>
      </c>
      <c r="M119" s="94">
        <f>M120</f>
        <v>0</v>
      </c>
      <c r="N119" s="94">
        <f t="shared" si="134"/>
        <v>0</v>
      </c>
      <c r="O119" s="94">
        <f t="shared" si="134"/>
        <v>0</v>
      </c>
      <c r="P119" s="94">
        <f t="shared" si="134"/>
        <v>0</v>
      </c>
      <c r="Q119" s="94">
        <f t="shared" si="134"/>
        <v>0</v>
      </c>
      <c r="R119" s="74">
        <f t="shared" si="77"/>
        <v>3836</v>
      </c>
      <c r="S119" s="74">
        <f t="shared" si="78"/>
        <v>3836</v>
      </c>
      <c r="T119" s="74">
        <f t="shared" si="79"/>
        <v>3836</v>
      </c>
      <c r="U119" s="74">
        <f t="shared" si="80"/>
        <v>0</v>
      </c>
      <c r="V119" s="74">
        <f t="shared" si="81"/>
        <v>0</v>
      </c>
      <c r="W119" s="94">
        <f t="shared" si="132"/>
        <v>0</v>
      </c>
      <c r="X119" s="94">
        <f t="shared" si="132"/>
        <v>0</v>
      </c>
      <c r="Y119" s="94">
        <f t="shared" si="132"/>
        <v>0</v>
      </c>
      <c r="Z119" s="94">
        <f t="shared" si="132"/>
        <v>0</v>
      </c>
      <c r="AA119" s="94">
        <f t="shared" si="132"/>
        <v>0</v>
      </c>
      <c r="AB119" s="74">
        <f t="shared" si="101"/>
        <v>3836</v>
      </c>
      <c r="AC119" s="74">
        <f t="shared" si="102"/>
        <v>3836</v>
      </c>
      <c r="AD119" s="74">
        <f t="shared" si="103"/>
        <v>3836</v>
      </c>
      <c r="AE119" s="74">
        <f t="shared" si="104"/>
        <v>0</v>
      </c>
      <c r="AF119" s="74">
        <f t="shared" si="105"/>
        <v>0</v>
      </c>
      <c r="AG119" s="94">
        <f t="shared" si="133"/>
        <v>0</v>
      </c>
      <c r="AH119" s="94">
        <f t="shared" si="133"/>
        <v>0</v>
      </c>
      <c r="AI119" s="94">
        <f t="shared" si="133"/>
        <v>0</v>
      </c>
      <c r="AJ119" s="94">
        <f t="shared" si="133"/>
        <v>0</v>
      </c>
      <c r="AK119" s="94">
        <f t="shared" si="133"/>
        <v>0</v>
      </c>
      <c r="AL119" s="74">
        <f t="shared" si="106"/>
        <v>3836</v>
      </c>
      <c r="AM119" s="74">
        <f t="shared" si="107"/>
        <v>3836</v>
      </c>
      <c r="AN119" s="74">
        <f t="shared" si="108"/>
        <v>3836</v>
      </c>
      <c r="AO119" s="74">
        <f t="shared" si="109"/>
        <v>0</v>
      </c>
      <c r="AP119" s="74">
        <f t="shared" si="110"/>
        <v>0</v>
      </c>
    </row>
    <row r="120" spans="1:42" s="21" customFormat="1" ht="28.5">
      <c r="A120" s="32"/>
      <c r="B120" s="11" t="s">
        <v>388</v>
      </c>
      <c r="C120" s="11"/>
      <c r="D120" s="15" t="s">
        <v>49</v>
      </c>
      <c r="E120" s="15" t="s">
        <v>149</v>
      </c>
      <c r="F120" s="15" t="s">
        <v>387</v>
      </c>
      <c r="G120" s="15"/>
      <c r="H120" s="74">
        <f>H121</f>
        <v>3836</v>
      </c>
      <c r="I120" s="74">
        <f t="shared" si="134"/>
        <v>3836</v>
      </c>
      <c r="J120" s="74">
        <f t="shared" si="134"/>
        <v>3836</v>
      </c>
      <c r="K120" s="74">
        <f t="shared" si="134"/>
        <v>0</v>
      </c>
      <c r="L120" s="74">
        <f t="shared" si="134"/>
        <v>0</v>
      </c>
      <c r="M120" s="94">
        <f>M121</f>
        <v>0</v>
      </c>
      <c r="N120" s="94">
        <f t="shared" si="134"/>
        <v>0</v>
      </c>
      <c r="O120" s="94">
        <f t="shared" si="134"/>
        <v>0</v>
      </c>
      <c r="P120" s="94">
        <f t="shared" si="134"/>
        <v>0</v>
      </c>
      <c r="Q120" s="94">
        <f t="shared" si="134"/>
        <v>0</v>
      </c>
      <c r="R120" s="74">
        <f t="shared" si="77"/>
        <v>3836</v>
      </c>
      <c r="S120" s="74">
        <f t="shared" si="78"/>
        <v>3836</v>
      </c>
      <c r="T120" s="74">
        <f t="shared" si="79"/>
        <v>3836</v>
      </c>
      <c r="U120" s="74">
        <f t="shared" si="80"/>
        <v>0</v>
      </c>
      <c r="V120" s="74">
        <f t="shared" si="81"/>
        <v>0</v>
      </c>
      <c r="W120" s="94">
        <f t="shared" si="132"/>
        <v>0</v>
      </c>
      <c r="X120" s="94">
        <f t="shared" si="132"/>
        <v>0</v>
      </c>
      <c r="Y120" s="94">
        <f t="shared" si="132"/>
        <v>0</v>
      </c>
      <c r="Z120" s="94">
        <f t="shared" si="132"/>
        <v>0</v>
      </c>
      <c r="AA120" s="94">
        <f t="shared" si="132"/>
        <v>0</v>
      </c>
      <c r="AB120" s="74">
        <f t="shared" si="101"/>
        <v>3836</v>
      </c>
      <c r="AC120" s="74">
        <f t="shared" si="102"/>
        <v>3836</v>
      </c>
      <c r="AD120" s="74">
        <f t="shared" si="103"/>
        <v>3836</v>
      </c>
      <c r="AE120" s="74">
        <f t="shared" si="104"/>
        <v>0</v>
      </c>
      <c r="AF120" s="74">
        <f t="shared" si="105"/>
        <v>0</v>
      </c>
      <c r="AG120" s="94">
        <f t="shared" si="133"/>
        <v>0</v>
      </c>
      <c r="AH120" s="94">
        <f t="shared" si="133"/>
        <v>0</v>
      </c>
      <c r="AI120" s="94">
        <f t="shared" si="133"/>
        <v>0</v>
      </c>
      <c r="AJ120" s="94">
        <f t="shared" si="133"/>
        <v>0</v>
      </c>
      <c r="AK120" s="94">
        <f t="shared" si="133"/>
        <v>0</v>
      </c>
      <c r="AL120" s="74">
        <f t="shared" si="106"/>
        <v>3836</v>
      </c>
      <c r="AM120" s="74">
        <f t="shared" si="107"/>
        <v>3836</v>
      </c>
      <c r="AN120" s="74">
        <f t="shared" si="108"/>
        <v>3836</v>
      </c>
      <c r="AO120" s="74">
        <f t="shared" si="109"/>
        <v>0</v>
      </c>
      <c r="AP120" s="74">
        <f t="shared" si="110"/>
        <v>0</v>
      </c>
    </row>
    <row r="121" spans="1:42" s="21" customFormat="1" ht="28.5">
      <c r="A121" s="32"/>
      <c r="B121" s="11" t="s">
        <v>165</v>
      </c>
      <c r="C121" s="11"/>
      <c r="D121" s="15" t="s">
        <v>49</v>
      </c>
      <c r="E121" s="15" t="s">
        <v>149</v>
      </c>
      <c r="F121" s="15" t="s">
        <v>387</v>
      </c>
      <c r="G121" s="15" t="s">
        <v>166</v>
      </c>
      <c r="H121" s="74">
        <f>I121+L121</f>
        <v>3836</v>
      </c>
      <c r="I121" s="74">
        <f>J121+K121</f>
        <v>3836</v>
      </c>
      <c r="J121" s="54">
        <v>3836</v>
      </c>
      <c r="K121" s="54"/>
      <c r="L121" s="54"/>
      <c r="M121" s="94">
        <f>N121+Q121</f>
        <v>0</v>
      </c>
      <c r="N121" s="94">
        <f>O121+P121</f>
        <v>0</v>
      </c>
      <c r="O121" s="95"/>
      <c r="P121" s="95"/>
      <c r="Q121" s="95"/>
      <c r="R121" s="74">
        <f t="shared" si="77"/>
        <v>3836</v>
      </c>
      <c r="S121" s="74">
        <f t="shared" si="78"/>
        <v>3836</v>
      </c>
      <c r="T121" s="54">
        <f t="shared" si="79"/>
        <v>3836</v>
      </c>
      <c r="U121" s="54">
        <f t="shared" si="80"/>
        <v>0</v>
      </c>
      <c r="V121" s="54">
        <f t="shared" si="81"/>
        <v>0</v>
      </c>
      <c r="W121" s="94">
        <f>X121+AA121</f>
        <v>0</v>
      </c>
      <c r="X121" s="94">
        <f>Y121+Z121</f>
        <v>0</v>
      </c>
      <c r="Y121" s="95"/>
      <c r="Z121" s="95"/>
      <c r="AA121" s="95"/>
      <c r="AB121" s="74">
        <f t="shared" si="101"/>
        <v>3836</v>
      </c>
      <c r="AC121" s="74">
        <f t="shared" si="102"/>
        <v>3836</v>
      </c>
      <c r="AD121" s="54">
        <f t="shared" si="103"/>
        <v>3836</v>
      </c>
      <c r="AE121" s="54">
        <f t="shared" si="104"/>
        <v>0</v>
      </c>
      <c r="AF121" s="54">
        <f t="shared" si="105"/>
        <v>0</v>
      </c>
      <c r="AG121" s="94">
        <f>AH121+AK121</f>
        <v>0</v>
      </c>
      <c r="AH121" s="94">
        <f>AI121+AJ121</f>
        <v>0</v>
      </c>
      <c r="AI121" s="95"/>
      <c r="AJ121" s="95"/>
      <c r="AK121" s="95"/>
      <c r="AL121" s="74">
        <f t="shared" si="106"/>
        <v>3836</v>
      </c>
      <c r="AM121" s="74">
        <f t="shared" si="107"/>
        <v>3836</v>
      </c>
      <c r="AN121" s="54">
        <f t="shared" si="108"/>
        <v>3836</v>
      </c>
      <c r="AO121" s="54">
        <f t="shared" si="109"/>
        <v>0</v>
      </c>
      <c r="AP121" s="54">
        <f t="shared" si="110"/>
        <v>0</v>
      </c>
    </row>
    <row r="122" spans="1:42" s="21" customFormat="1" ht="42.75">
      <c r="A122" s="32"/>
      <c r="B122" s="19" t="s">
        <v>404</v>
      </c>
      <c r="C122" s="11"/>
      <c r="D122" s="16" t="s">
        <v>49</v>
      </c>
      <c r="E122" s="16" t="s">
        <v>182</v>
      </c>
      <c r="F122" s="16"/>
      <c r="G122" s="16"/>
      <c r="H122" s="76"/>
      <c r="I122" s="76"/>
      <c r="J122" s="112"/>
      <c r="K122" s="112"/>
      <c r="L122" s="112"/>
      <c r="M122" s="109">
        <f>M123</f>
        <v>1636.1</v>
      </c>
      <c r="N122" s="109">
        <f aca="true" t="shared" si="135" ref="N122:AC124">N123</f>
        <v>0</v>
      </c>
      <c r="O122" s="109">
        <f t="shared" si="135"/>
        <v>0</v>
      </c>
      <c r="P122" s="109">
        <f t="shared" si="135"/>
        <v>0</v>
      </c>
      <c r="Q122" s="109">
        <f t="shared" si="135"/>
        <v>1636.1</v>
      </c>
      <c r="R122" s="76">
        <f t="shared" si="135"/>
        <v>1636.1</v>
      </c>
      <c r="S122" s="76">
        <f t="shared" si="135"/>
        <v>0</v>
      </c>
      <c r="T122" s="112">
        <f t="shared" si="135"/>
        <v>0</v>
      </c>
      <c r="U122" s="112">
        <f t="shared" si="135"/>
        <v>0</v>
      </c>
      <c r="V122" s="112">
        <f t="shared" si="135"/>
        <v>1636.1</v>
      </c>
      <c r="W122" s="109">
        <f>W123</f>
        <v>0</v>
      </c>
      <c r="X122" s="109">
        <f t="shared" si="135"/>
        <v>1636.1</v>
      </c>
      <c r="Y122" s="109">
        <f t="shared" si="135"/>
        <v>1636.1</v>
      </c>
      <c r="Z122" s="109">
        <f t="shared" si="135"/>
        <v>0</v>
      </c>
      <c r="AA122" s="109">
        <f t="shared" si="135"/>
        <v>-1636.1</v>
      </c>
      <c r="AB122" s="76">
        <f t="shared" si="135"/>
        <v>1636.1</v>
      </c>
      <c r="AC122" s="76">
        <f t="shared" si="135"/>
        <v>1636.1</v>
      </c>
      <c r="AD122" s="112">
        <f aca="true" t="shared" si="136" ref="AB122:AF124">AD123</f>
        <v>1636.1</v>
      </c>
      <c r="AE122" s="112">
        <f t="shared" si="136"/>
        <v>0</v>
      </c>
      <c r="AF122" s="112">
        <f t="shared" si="136"/>
        <v>0</v>
      </c>
      <c r="AG122" s="109">
        <f>AG123</f>
        <v>0</v>
      </c>
      <c r="AH122" s="109">
        <f aca="true" t="shared" si="137" ref="AH122:AP124">AH123</f>
        <v>0</v>
      </c>
      <c r="AI122" s="109">
        <f t="shared" si="137"/>
        <v>0</v>
      </c>
      <c r="AJ122" s="109">
        <f t="shared" si="137"/>
        <v>0</v>
      </c>
      <c r="AK122" s="109">
        <f t="shared" si="137"/>
        <v>0</v>
      </c>
      <c r="AL122" s="76">
        <f t="shared" si="137"/>
        <v>1636.1</v>
      </c>
      <c r="AM122" s="76">
        <f t="shared" si="137"/>
        <v>1636.1</v>
      </c>
      <c r="AN122" s="112">
        <f t="shared" si="137"/>
        <v>1636.1</v>
      </c>
      <c r="AO122" s="112">
        <f t="shared" si="137"/>
        <v>0</v>
      </c>
      <c r="AP122" s="112">
        <f t="shared" si="137"/>
        <v>0</v>
      </c>
    </row>
    <row r="123" spans="1:42" s="21" customFormat="1" ht="14.25">
      <c r="A123" s="32"/>
      <c r="B123" s="11" t="s">
        <v>65</v>
      </c>
      <c r="C123" s="18"/>
      <c r="D123" s="17" t="s">
        <v>49</v>
      </c>
      <c r="E123" s="17" t="s">
        <v>182</v>
      </c>
      <c r="F123" s="17" t="s">
        <v>66</v>
      </c>
      <c r="G123" s="17"/>
      <c r="H123" s="74"/>
      <c r="I123" s="74"/>
      <c r="J123" s="54"/>
      <c r="K123" s="54"/>
      <c r="L123" s="54"/>
      <c r="M123" s="94">
        <f>M124</f>
        <v>1636.1</v>
      </c>
      <c r="N123" s="94">
        <f t="shared" si="135"/>
        <v>0</v>
      </c>
      <c r="O123" s="94">
        <f t="shared" si="135"/>
        <v>0</v>
      </c>
      <c r="P123" s="94">
        <f t="shared" si="135"/>
        <v>0</v>
      </c>
      <c r="Q123" s="94">
        <f t="shared" si="135"/>
        <v>1636.1</v>
      </c>
      <c r="R123" s="74">
        <f t="shared" si="135"/>
        <v>1636.1</v>
      </c>
      <c r="S123" s="74">
        <f t="shared" si="135"/>
        <v>0</v>
      </c>
      <c r="T123" s="54">
        <f t="shared" si="135"/>
        <v>0</v>
      </c>
      <c r="U123" s="54">
        <f t="shared" si="135"/>
        <v>0</v>
      </c>
      <c r="V123" s="54">
        <f t="shared" si="135"/>
        <v>1636.1</v>
      </c>
      <c r="W123" s="94">
        <f>W124</f>
        <v>0</v>
      </c>
      <c r="X123" s="94">
        <f aca="true" t="shared" si="138" ref="X123:AA124">X124</f>
        <v>1636.1</v>
      </c>
      <c r="Y123" s="94">
        <f t="shared" si="138"/>
        <v>1636.1</v>
      </c>
      <c r="Z123" s="94">
        <f t="shared" si="138"/>
        <v>0</v>
      </c>
      <c r="AA123" s="94">
        <f t="shared" si="138"/>
        <v>-1636.1</v>
      </c>
      <c r="AB123" s="74">
        <f t="shared" si="136"/>
        <v>1636.1</v>
      </c>
      <c r="AC123" s="74">
        <f t="shared" si="136"/>
        <v>1636.1</v>
      </c>
      <c r="AD123" s="54">
        <f t="shared" si="136"/>
        <v>1636.1</v>
      </c>
      <c r="AE123" s="54">
        <f t="shared" si="136"/>
        <v>0</v>
      </c>
      <c r="AF123" s="54">
        <f t="shared" si="136"/>
        <v>0</v>
      </c>
      <c r="AG123" s="94">
        <f>AG124</f>
        <v>0</v>
      </c>
      <c r="AH123" s="94">
        <f t="shared" si="137"/>
        <v>0</v>
      </c>
      <c r="AI123" s="94">
        <f t="shared" si="137"/>
        <v>0</v>
      </c>
      <c r="AJ123" s="94">
        <f t="shared" si="137"/>
        <v>0</v>
      </c>
      <c r="AK123" s="94">
        <f t="shared" si="137"/>
        <v>0</v>
      </c>
      <c r="AL123" s="74">
        <f t="shared" si="137"/>
        <v>1636.1</v>
      </c>
      <c r="AM123" s="74">
        <f t="shared" si="137"/>
        <v>1636.1</v>
      </c>
      <c r="AN123" s="54">
        <f t="shared" si="137"/>
        <v>1636.1</v>
      </c>
      <c r="AO123" s="54">
        <f t="shared" si="137"/>
        <v>0</v>
      </c>
      <c r="AP123" s="54">
        <f t="shared" si="137"/>
        <v>0</v>
      </c>
    </row>
    <row r="124" spans="1:42" s="21" customFormat="1" ht="42.75">
      <c r="A124" s="32"/>
      <c r="B124" s="11" t="s">
        <v>405</v>
      </c>
      <c r="C124" s="18"/>
      <c r="D124" s="17" t="s">
        <v>49</v>
      </c>
      <c r="E124" s="17" t="s">
        <v>182</v>
      </c>
      <c r="F124" s="17" t="s">
        <v>406</v>
      </c>
      <c r="G124" s="17"/>
      <c r="H124" s="74"/>
      <c r="I124" s="74"/>
      <c r="J124" s="54"/>
      <c r="K124" s="54"/>
      <c r="L124" s="54"/>
      <c r="M124" s="94">
        <f>M125</f>
        <v>1636.1</v>
      </c>
      <c r="N124" s="94">
        <f t="shared" si="135"/>
        <v>0</v>
      </c>
      <c r="O124" s="94">
        <f t="shared" si="135"/>
        <v>0</v>
      </c>
      <c r="P124" s="94">
        <f t="shared" si="135"/>
        <v>0</v>
      </c>
      <c r="Q124" s="94">
        <f t="shared" si="135"/>
        <v>1636.1</v>
      </c>
      <c r="R124" s="74">
        <f t="shared" si="135"/>
        <v>1636.1</v>
      </c>
      <c r="S124" s="74">
        <f t="shared" si="135"/>
        <v>0</v>
      </c>
      <c r="T124" s="54">
        <f t="shared" si="135"/>
        <v>0</v>
      </c>
      <c r="U124" s="54">
        <f t="shared" si="135"/>
        <v>0</v>
      </c>
      <c r="V124" s="54">
        <f t="shared" si="135"/>
        <v>1636.1</v>
      </c>
      <c r="W124" s="94">
        <f>W125</f>
        <v>0</v>
      </c>
      <c r="X124" s="94">
        <f t="shared" si="138"/>
        <v>1636.1</v>
      </c>
      <c r="Y124" s="94">
        <f t="shared" si="138"/>
        <v>1636.1</v>
      </c>
      <c r="Z124" s="94">
        <f t="shared" si="138"/>
        <v>0</v>
      </c>
      <c r="AA124" s="94">
        <f t="shared" si="138"/>
        <v>-1636.1</v>
      </c>
      <c r="AB124" s="74">
        <f t="shared" si="136"/>
        <v>1636.1</v>
      </c>
      <c r="AC124" s="74">
        <f t="shared" si="136"/>
        <v>1636.1</v>
      </c>
      <c r="AD124" s="54">
        <f t="shared" si="136"/>
        <v>1636.1</v>
      </c>
      <c r="AE124" s="54">
        <f t="shared" si="136"/>
        <v>0</v>
      </c>
      <c r="AF124" s="54">
        <f t="shared" si="136"/>
        <v>0</v>
      </c>
      <c r="AG124" s="94">
        <f>AG125</f>
        <v>0</v>
      </c>
      <c r="AH124" s="94">
        <f t="shared" si="137"/>
        <v>0</v>
      </c>
      <c r="AI124" s="94">
        <f t="shared" si="137"/>
        <v>0</v>
      </c>
      <c r="AJ124" s="94">
        <f t="shared" si="137"/>
        <v>0</v>
      </c>
      <c r="AK124" s="94">
        <f t="shared" si="137"/>
        <v>0</v>
      </c>
      <c r="AL124" s="74">
        <f t="shared" si="137"/>
        <v>1636.1</v>
      </c>
      <c r="AM124" s="74">
        <f t="shared" si="137"/>
        <v>1636.1</v>
      </c>
      <c r="AN124" s="54">
        <f t="shared" si="137"/>
        <v>1636.1</v>
      </c>
      <c r="AO124" s="54">
        <f t="shared" si="137"/>
        <v>0</v>
      </c>
      <c r="AP124" s="54">
        <f t="shared" si="137"/>
        <v>0</v>
      </c>
    </row>
    <row r="125" spans="1:42" s="21" customFormat="1" ht="14.25">
      <c r="A125" s="32"/>
      <c r="B125" s="11" t="s">
        <v>260</v>
      </c>
      <c r="C125" s="18"/>
      <c r="D125" s="17" t="s">
        <v>49</v>
      </c>
      <c r="E125" s="17" t="s">
        <v>182</v>
      </c>
      <c r="F125" s="17" t="s">
        <v>406</v>
      </c>
      <c r="G125" s="17" t="s">
        <v>261</v>
      </c>
      <c r="H125" s="74"/>
      <c r="I125" s="74"/>
      <c r="J125" s="54"/>
      <c r="K125" s="54"/>
      <c r="L125" s="54"/>
      <c r="M125" s="94">
        <f>N125+Q125</f>
        <v>1636.1</v>
      </c>
      <c r="N125" s="94">
        <f>O125+P125</f>
        <v>0</v>
      </c>
      <c r="O125" s="95"/>
      <c r="P125" s="95"/>
      <c r="Q125" s="95">
        <v>1636.1</v>
      </c>
      <c r="R125" s="74">
        <f>S125+V125</f>
        <v>1636.1</v>
      </c>
      <c r="S125" s="74">
        <f>T125+U125</f>
        <v>0</v>
      </c>
      <c r="T125" s="54">
        <f>J125+O125</f>
        <v>0</v>
      </c>
      <c r="U125" s="54">
        <f>K125+P125</f>
        <v>0</v>
      </c>
      <c r="V125" s="54">
        <f>L125+Q125</f>
        <v>1636.1</v>
      </c>
      <c r="W125" s="94">
        <f>X125+AA125</f>
        <v>0</v>
      </c>
      <c r="X125" s="94">
        <f>Y125+Z125</f>
        <v>1636.1</v>
      </c>
      <c r="Y125" s="95">
        <v>1636.1</v>
      </c>
      <c r="Z125" s="95"/>
      <c r="AA125" s="95">
        <v>-1636.1</v>
      </c>
      <c r="AB125" s="74">
        <f>AC125+AF125</f>
        <v>1636.1</v>
      </c>
      <c r="AC125" s="74">
        <f>AD125+AE125</f>
        <v>1636.1</v>
      </c>
      <c r="AD125" s="54">
        <f>T125+Y125</f>
        <v>1636.1</v>
      </c>
      <c r="AE125" s="54">
        <f>U125+Z125</f>
        <v>0</v>
      </c>
      <c r="AF125" s="54">
        <f>V125+AA125</f>
        <v>0</v>
      </c>
      <c r="AG125" s="94">
        <f>AH125+AK125</f>
        <v>0</v>
      </c>
      <c r="AH125" s="94">
        <f>AI125+AJ125</f>
        <v>0</v>
      </c>
      <c r="AI125" s="95"/>
      <c r="AJ125" s="95"/>
      <c r="AK125" s="95"/>
      <c r="AL125" s="74">
        <f>AM125+AP125</f>
        <v>1636.1</v>
      </c>
      <c r="AM125" s="74">
        <f>AN125+AO125</f>
        <v>1636.1</v>
      </c>
      <c r="AN125" s="54">
        <f>AD125+AI125</f>
        <v>1636.1</v>
      </c>
      <c r="AO125" s="54">
        <f>AE125+AJ125</f>
        <v>0</v>
      </c>
      <c r="AP125" s="54">
        <f>AF125+AK125</f>
        <v>0</v>
      </c>
    </row>
    <row r="126" spans="1:42" ht="14.25">
      <c r="A126" s="23" t="s">
        <v>69</v>
      </c>
      <c r="B126" s="49" t="s">
        <v>50</v>
      </c>
      <c r="C126" s="10"/>
      <c r="D126" s="6" t="s">
        <v>144</v>
      </c>
      <c r="E126" s="6"/>
      <c r="F126" s="6"/>
      <c r="G126" s="6"/>
      <c r="H126" s="56">
        <f aca="true" t="shared" si="139" ref="H126:Q126">H127+H135+H139+H131</f>
        <v>33976</v>
      </c>
      <c r="I126" s="56">
        <f t="shared" si="139"/>
        <v>32069</v>
      </c>
      <c r="J126" s="56">
        <f t="shared" si="139"/>
        <v>32069</v>
      </c>
      <c r="K126" s="56">
        <f t="shared" si="139"/>
        <v>0</v>
      </c>
      <c r="L126" s="56">
        <f t="shared" si="139"/>
        <v>1907</v>
      </c>
      <c r="M126" s="92">
        <f t="shared" si="139"/>
        <v>655.3</v>
      </c>
      <c r="N126" s="92">
        <f t="shared" si="139"/>
        <v>655.3</v>
      </c>
      <c r="O126" s="92">
        <f t="shared" si="139"/>
        <v>655.3</v>
      </c>
      <c r="P126" s="92">
        <f t="shared" si="139"/>
        <v>0</v>
      </c>
      <c r="Q126" s="92">
        <f t="shared" si="139"/>
        <v>0</v>
      </c>
      <c r="R126" s="56">
        <f t="shared" si="77"/>
        <v>34631.3</v>
      </c>
      <c r="S126" s="56">
        <f t="shared" si="78"/>
        <v>32724.3</v>
      </c>
      <c r="T126" s="56">
        <f t="shared" si="79"/>
        <v>32724.3</v>
      </c>
      <c r="U126" s="56">
        <f t="shared" si="80"/>
        <v>0</v>
      </c>
      <c r="V126" s="56">
        <f t="shared" si="81"/>
        <v>1907</v>
      </c>
      <c r="W126" s="92">
        <f>W127+W135+W139+W131</f>
        <v>0</v>
      </c>
      <c r="X126" s="92">
        <f>X127+X135+X139+X131</f>
        <v>1907</v>
      </c>
      <c r="Y126" s="92">
        <f>Y127+Y135+Y139+Y131</f>
        <v>1907</v>
      </c>
      <c r="Z126" s="92">
        <f>Z127+Z135+Z139+Z131</f>
        <v>0</v>
      </c>
      <c r="AA126" s="92">
        <f>AA127+AA135+AA139+AA131</f>
        <v>-1907</v>
      </c>
      <c r="AB126" s="56">
        <f aca="true" t="shared" si="140" ref="AB126:AB150">W126+R126</f>
        <v>34631.3</v>
      </c>
      <c r="AC126" s="56">
        <f aca="true" t="shared" si="141" ref="AC126:AC150">X126+S126</f>
        <v>34631.3</v>
      </c>
      <c r="AD126" s="56">
        <f aca="true" t="shared" si="142" ref="AD126:AD150">Y126+T126</f>
        <v>34631.3</v>
      </c>
      <c r="AE126" s="56">
        <f aca="true" t="shared" si="143" ref="AE126:AE150">Z126+U126</f>
        <v>0</v>
      </c>
      <c r="AF126" s="56">
        <f aca="true" t="shared" si="144" ref="AF126:AF150">AA126+V126</f>
        <v>0</v>
      </c>
      <c r="AG126" s="92">
        <f>AG127+AG135+AG139+AG131</f>
        <v>-6015</v>
      </c>
      <c r="AH126" s="92">
        <f>AH127+AH135+AH139+AH131</f>
        <v>-6015</v>
      </c>
      <c r="AI126" s="92">
        <f>AI127+AI135+AI139+AI131</f>
        <v>-6015</v>
      </c>
      <c r="AJ126" s="92">
        <f>AJ127+AJ135+AJ139+AJ131</f>
        <v>0</v>
      </c>
      <c r="AK126" s="92">
        <f>AK127+AK135+AK139+AK131</f>
        <v>0</v>
      </c>
      <c r="AL126" s="56">
        <f aca="true" t="shared" si="145" ref="AL126:AL150">AG126+AB126</f>
        <v>28616.300000000003</v>
      </c>
      <c r="AM126" s="56">
        <f aca="true" t="shared" si="146" ref="AM126:AM150">AH126+AC126</f>
        <v>28616.300000000003</v>
      </c>
      <c r="AN126" s="56">
        <f aca="true" t="shared" si="147" ref="AN126:AN150">AI126+AD126</f>
        <v>28616.300000000003</v>
      </c>
      <c r="AO126" s="56">
        <f aca="true" t="shared" si="148" ref="AO126:AO150">AJ126+AE126</f>
        <v>0</v>
      </c>
      <c r="AP126" s="56">
        <f aca="true" t="shared" si="149" ref="AP126:AP150">AK126+AF126</f>
        <v>0</v>
      </c>
    </row>
    <row r="127" spans="1:42" s="39" customFormat="1" ht="14.25">
      <c r="A127" s="41"/>
      <c r="B127" s="19" t="s">
        <v>8</v>
      </c>
      <c r="C127" s="11"/>
      <c r="D127" s="16" t="s">
        <v>144</v>
      </c>
      <c r="E127" s="16" t="s">
        <v>137</v>
      </c>
      <c r="F127" s="16"/>
      <c r="G127" s="16"/>
      <c r="H127" s="67">
        <f>H128</f>
        <v>7217</v>
      </c>
      <c r="I127" s="67">
        <f>I128</f>
        <v>6363</v>
      </c>
      <c r="J127" s="67">
        <f aca="true" t="shared" si="150" ref="H127:L128">J128</f>
        <v>6363</v>
      </c>
      <c r="K127" s="67">
        <f t="shared" si="150"/>
        <v>0</v>
      </c>
      <c r="L127" s="67">
        <f t="shared" si="150"/>
        <v>854</v>
      </c>
      <c r="M127" s="93">
        <f>M128</f>
        <v>0</v>
      </c>
      <c r="N127" s="93">
        <f>N128</f>
        <v>0</v>
      </c>
      <c r="O127" s="93">
        <f aca="true" t="shared" si="151" ref="M127:Q128">O128</f>
        <v>0</v>
      </c>
      <c r="P127" s="93">
        <f t="shared" si="151"/>
        <v>0</v>
      </c>
      <c r="Q127" s="93">
        <f t="shared" si="151"/>
        <v>0</v>
      </c>
      <c r="R127" s="67">
        <f t="shared" si="77"/>
        <v>7217</v>
      </c>
      <c r="S127" s="67">
        <f t="shared" si="78"/>
        <v>6363</v>
      </c>
      <c r="T127" s="67">
        <f t="shared" si="79"/>
        <v>6363</v>
      </c>
      <c r="U127" s="67">
        <f t="shared" si="80"/>
        <v>0</v>
      </c>
      <c r="V127" s="67">
        <f t="shared" si="81"/>
        <v>854</v>
      </c>
      <c r="W127" s="93">
        <f>W128</f>
        <v>0</v>
      </c>
      <c r="X127" s="93">
        <f>X128</f>
        <v>854</v>
      </c>
      <c r="Y127" s="93">
        <f aca="true" t="shared" si="152" ref="W127:AA128">Y128</f>
        <v>854</v>
      </c>
      <c r="Z127" s="93">
        <f t="shared" si="152"/>
        <v>0</v>
      </c>
      <c r="AA127" s="93">
        <f t="shared" si="152"/>
        <v>-854</v>
      </c>
      <c r="AB127" s="67">
        <f t="shared" si="140"/>
        <v>7217</v>
      </c>
      <c r="AC127" s="67">
        <f t="shared" si="141"/>
        <v>7217</v>
      </c>
      <c r="AD127" s="67">
        <f t="shared" si="142"/>
        <v>7217</v>
      </c>
      <c r="AE127" s="67">
        <f t="shared" si="143"/>
        <v>0</v>
      </c>
      <c r="AF127" s="67">
        <f t="shared" si="144"/>
        <v>0</v>
      </c>
      <c r="AG127" s="93">
        <f>AG128</f>
        <v>-1739</v>
      </c>
      <c r="AH127" s="93">
        <f>AH128</f>
        <v>-1739</v>
      </c>
      <c r="AI127" s="93">
        <f aca="true" t="shared" si="153" ref="AG127:AK128">AI128</f>
        <v>-1739</v>
      </c>
      <c r="AJ127" s="93">
        <f t="shared" si="153"/>
        <v>0</v>
      </c>
      <c r="AK127" s="93">
        <f t="shared" si="153"/>
        <v>0</v>
      </c>
      <c r="AL127" s="67">
        <f t="shared" si="145"/>
        <v>5478</v>
      </c>
      <c r="AM127" s="67">
        <f t="shared" si="146"/>
        <v>5478</v>
      </c>
      <c r="AN127" s="67">
        <f t="shared" si="147"/>
        <v>5478</v>
      </c>
      <c r="AO127" s="67">
        <f t="shared" si="148"/>
        <v>0</v>
      </c>
      <c r="AP127" s="67">
        <f t="shared" si="149"/>
        <v>0</v>
      </c>
    </row>
    <row r="128" spans="1:42" s="21" customFormat="1" ht="71.25">
      <c r="A128" s="32"/>
      <c r="B128" s="11" t="s">
        <v>162</v>
      </c>
      <c r="C128" s="18"/>
      <c r="D128" s="17" t="s">
        <v>144</v>
      </c>
      <c r="E128" s="17" t="s">
        <v>137</v>
      </c>
      <c r="F128" s="17" t="s">
        <v>163</v>
      </c>
      <c r="G128" s="17"/>
      <c r="H128" s="68">
        <f t="shared" si="150"/>
        <v>7217</v>
      </c>
      <c r="I128" s="68">
        <f t="shared" si="150"/>
        <v>6363</v>
      </c>
      <c r="J128" s="68">
        <f t="shared" si="150"/>
        <v>6363</v>
      </c>
      <c r="K128" s="68">
        <f t="shared" si="150"/>
        <v>0</v>
      </c>
      <c r="L128" s="68">
        <f t="shared" si="150"/>
        <v>854</v>
      </c>
      <c r="M128" s="94">
        <f t="shared" si="151"/>
        <v>0</v>
      </c>
      <c r="N128" s="94">
        <f t="shared" si="151"/>
        <v>0</v>
      </c>
      <c r="O128" s="94">
        <f t="shared" si="151"/>
        <v>0</v>
      </c>
      <c r="P128" s="94">
        <f t="shared" si="151"/>
        <v>0</v>
      </c>
      <c r="Q128" s="94">
        <f t="shared" si="151"/>
        <v>0</v>
      </c>
      <c r="R128" s="68">
        <f t="shared" si="77"/>
        <v>7217</v>
      </c>
      <c r="S128" s="68">
        <f t="shared" si="78"/>
        <v>6363</v>
      </c>
      <c r="T128" s="68">
        <f t="shared" si="79"/>
        <v>6363</v>
      </c>
      <c r="U128" s="68">
        <f t="shared" si="80"/>
        <v>0</v>
      </c>
      <c r="V128" s="68">
        <f t="shared" si="81"/>
        <v>854</v>
      </c>
      <c r="W128" s="94">
        <f t="shared" si="152"/>
        <v>0</v>
      </c>
      <c r="X128" s="94">
        <f t="shared" si="152"/>
        <v>854</v>
      </c>
      <c r="Y128" s="94">
        <f t="shared" si="152"/>
        <v>854</v>
      </c>
      <c r="Z128" s="94">
        <f t="shared" si="152"/>
        <v>0</v>
      </c>
      <c r="AA128" s="94">
        <f t="shared" si="152"/>
        <v>-854</v>
      </c>
      <c r="AB128" s="68">
        <f t="shared" si="140"/>
        <v>7217</v>
      </c>
      <c r="AC128" s="68">
        <f t="shared" si="141"/>
        <v>7217</v>
      </c>
      <c r="AD128" s="68">
        <f t="shared" si="142"/>
        <v>7217</v>
      </c>
      <c r="AE128" s="68">
        <f t="shared" si="143"/>
        <v>0</v>
      </c>
      <c r="AF128" s="68">
        <f t="shared" si="144"/>
        <v>0</v>
      </c>
      <c r="AG128" s="94">
        <f t="shared" si="153"/>
        <v>-1739</v>
      </c>
      <c r="AH128" s="94">
        <f t="shared" si="153"/>
        <v>-1739</v>
      </c>
      <c r="AI128" s="94">
        <f t="shared" si="153"/>
        <v>-1739</v>
      </c>
      <c r="AJ128" s="94">
        <f t="shared" si="153"/>
        <v>0</v>
      </c>
      <c r="AK128" s="94">
        <f t="shared" si="153"/>
        <v>0</v>
      </c>
      <c r="AL128" s="68">
        <f t="shared" si="145"/>
        <v>5478</v>
      </c>
      <c r="AM128" s="68">
        <f t="shared" si="146"/>
        <v>5478</v>
      </c>
      <c r="AN128" s="68">
        <f t="shared" si="147"/>
        <v>5478</v>
      </c>
      <c r="AO128" s="68">
        <f t="shared" si="148"/>
        <v>0</v>
      </c>
      <c r="AP128" s="68">
        <f t="shared" si="149"/>
        <v>0</v>
      </c>
    </row>
    <row r="129" spans="1:42" s="21" customFormat="1" ht="14.25">
      <c r="A129" s="32"/>
      <c r="B129" s="11" t="s">
        <v>145</v>
      </c>
      <c r="C129" s="18"/>
      <c r="D129" s="17" t="s">
        <v>144</v>
      </c>
      <c r="E129" s="17" t="s">
        <v>137</v>
      </c>
      <c r="F129" s="17" t="s">
        <v>167</v>
      </c>
      <c r="G129" s="17"/>
      <c r="H129" s="68">
        <f>I129+L129</f>
        <v>7217</v>
      </c>
      <c r="I129" s="68">
        <f>J129+K129</f>
        <v>6363</v>
      </c>
      <c r="J129" s="54">
        <f>J130</f>
        <v>6363</v>
      </c>
      <c r="K129" s="54">
        <f>K130</f>
        <v>0</v>
      </c>
      <c r="L129" s="54">
        <f>L130</f>
        <v>854</v>
      </c>
      <c r="M129" s="94">
        <f>N129+Q129</f>
        <v>0</v>
      </c>
      <c r="N129" s="94">
        <f>O129+P129</f>
        <v>0</v>
      </c>
      <c r="O129" s="95">
        <f>O130</f>
        <v>0</v>
      </c>
      <c r="P129" s="95">
        <f>P130</f>
        <v>0</v>
      </c>
      <c r="Q129" s="95">
        <f>Q130</f>
        <v>0</v>
      </c>
      <c r="R129" s="68">
        <f t="shared" si="77"/>
        <v>7217</v>
      </c>
      <c r="S129" s="68">
        <f t="shared" si="78"/>
        <v>6363</v>
      </c>
      <c r="T129" s="54">
        <f t="shared" si="79"/>
        <v>6363</v>
      </c>
      <c r="U129" s="54">
        <f t="shared" si="80"/>
        <v>0</v>
      </c>
      <c r="V129" s="54">
        <f t="shared" si="81"/>
        <v>854</v>
      </c>
      <c r="W129" s="94">
        <f>X129+AA129</f>
        <v>0</v>
      </c>
      <c r="X129" s="94">
        <f>Y129+Z129</f>
        <v>854</v>
      </c>
      <c r="Y129" s="95">
        <f>Y130</f>
        <v>854</v>
      </c>
      <c r="Z129" s="95">
        <f>Z130</f>
        <v>0</v>
      </c>
      <c r="AA129" s="95">
        <f>AA130</f>
        <v>-854</v>
      </c>
      <c r="AB129" s="68">
        <f t="shared" si="140"/>
        <v>7217</v>
      </c>
      <c r="AC129" s="68">
        <f t="shared" si="141"/>
        <v>7217</v>
      </c>
      <c r="AD129" s="54">
        <f t="shared" si="142"/>
        <v>7217</v>
      </c>
      <c r="AE129" s="54">
        <f t="shared" si="143"/>
        <v>0</v>
      </c>
      <c r="AF129" s="54">
        <f t="shared" si="144"/>
        <v>0</v>
      </c>
      <c r="AG129" s="94">
        <f>AH129+AK129</f>
        <v>-1739</v>
      </c>
      <c r="AH129" s="94">
        <f>AI129+AJ129</f>
        <v>-1739</v>
      </c>
      <c r="AI129" s="95">
        <f>AI130</f>
        <v>-1739</v>
      </c>
      <c r="AJ129" s="95">
        <f>AJ130</f>
        <v>0</v>
      </c>
      <c r="AK129" s="95">
        <f>AK130</f>
        <v>0</v>
      </c>
      <c r="AL129" s="68">
        <f t="shared" si="145"/>
        <v>5478</v>
      </c>
      <c r="AM129" s="68">
        <f t="shared" si="146"/>
        <v>5478</v>
      </c>
      <c r="AN129" s="54">
        <f t="shared" si="147"/>
        <v>5478</v>
      </c>
      <c r="AO129" s="54">
        <f t="shared" si="148"/>
        <v>0</v>
      </c>
      <c r="AP129" s="54">
        <f t="shared" si="149"/>
        <v>0</v>
      </c>
    </row>
    <row r="130" spans="1:42" s="21" customFormat="1" ht="28.5">
      <c r="A130" s="32"/>
      <c r="B130" s="11" t="s">
        <v>165</v>
      </c>
      <c r="C130" s="18"/>
      <c r="D130" s="17" t="s">
        <v>144</v>
      </c>
      <c r="E130" s="17" t="s">
        <v>137</v>
      </c>
      <c r="F130" s="17" t="s">
        <v>167</v>
      </c>
      <c r="G130" s="17" t="s">
        <v>166</v>
      </c>
      <c r="H130" s="68">
        <f>I130+L130</f>
        <v>7217</v>
      </c>
      <c r="I130" s="68">
        <f>J130+K130</f>
        <v>6363</v>
      </c>
      <c r="J130" s="54">
        <f>6340+23</f>
        <v>6363</v>
      </c>
      <c r="K130" s="54"/>
      <c r="L130" s="54">
        <v>854</v>
      </c>
      <c r="M130" s="94">
        <f>N130+Q130</f>
        <v>0</v>
      </c>
      <c r="N130" s="94">
        <f>O130+P130</f>
        <v>0</v>
      </c>
      <c r="O130" s="95"/>
      <c r="P130" s="95"/>
      <c r="Q130" s="95"/>
      <c r="R130" s="68">
        <f t="shared" si="77"/>
        <v>7217</v>
      </c>
      <c r="S130" s="68">
        <f t="shared" si="78"/>
        <v>6363</v>
      </c>
      <c r="T130" s="54">
        <f t="shared" si="79"/>
        <v>6363</v>
      </c>
      <c r="U130" s="54">
        <f t="shared" si="80"/>
        <v>0</v>
      </c>
      <c r="V130" s="54">
        <f t="shared" si="81"/>
        <v>854</v>
      </c>
      <c r="W130" s="94">
        <f>X130+AA130</f>
        <v>0</v>
      </c>
      <c r="X130" s="94">
        <f>Y130+Z130</f>
        <v>854</v>
      </c>
      <c r="Y130" s="95">
        <v>854</v>
      </c>
      <c r="Z130" s="95"/>
      <c r="AA130" s="95">
        <v>-854</v>
      </c>
      <c r="AB130" s="68">
        <f t="shared" si="140"/>
        <v>7217</v>
      </c>
      <c r="AC130" s="68">
        <f t="shared" si="141"/>
        <v>7217</v>
      </c>
      <c r="AD130" s="54">
        <f t="shared" si="142"/>
        <v>7217</v>
      </c>
      <c r="AE130" s="54">
        <f t="shared" si="143"/>
        <v>0</v>
      </c>
      <c r="AF130" s="54">
        <f t="shared" si="144"/>
        <v>0</v>
      </c>
      <c r="AG130" s="94">
        <f>AH130+AK130</f>
        <v>-1739</v>
      </c>
      <c r="AH130" s="94">
        <f>AI130+AJ130</f>
        <v>-1739</v>
      </c>
      <c r="AI130" s="95">
        <f>-1739</f>
        <v>-1739</v>
      </c>
      <c r="AJ130" s="95"/>
      <c r="AK130" s="95"/>
      <c r="AL130" s="68">
        <f t="shared" si="145"/>
        <v>5478</v>
      </c>
      <c r="AM130" s="68">
        <f t="shared" si="146"/>
        <v>5478</v>
      </c>
      <c r="AN130" s="54">
        <f t="shared" si="147"/>
        <v>5478</v>
      </c>
      <c r="AO130" s="54">
        <f t="shared" si="148"/>
        <v>0</v>
      </c>
      <c r="AP130" s="54">
        <f t="shared" si="149"/>
        <v>0</v>
      </c>
    </row>
    <row r="131" spans="1:42" s="21" customFormat="1" ht="15" hidden="1">
      <c r="A131" s="32"/>
      <c r="B131" s="19" t="s">
        <v>362</v>
      </c>
      <c r="C131" s="11"/>
      <c r="D131" s="16" t="s">
        <v>144</v>
      </c>
      <c r="E131" s="16" t="s">
        <v>148</v>
      </c>
      <c r="F131" s="16"/>
      <c r="G131" s="16"/>
      <c r="H131" s="67">
        <f aca="true" t="shared" si="154" ref="H131:Q131">H132</f>
        <v>33</v>
      </c>
      <c r="I131" s="67">
        <f t="shared" si="154"/>
        <v>33</v>
      </c>
      <c r="J131" s="67">
        <f t="shared" si="154"/>
        <v>33</v>
      </c>
      <c r="K131" s="67">
        <f t="shared" si="154"/>
        <v>0</v>
      </c>
      <c r="L131" s="67">
        <f t="shared" si="154"/>
        <v>0</v>
      </c>
      <c r="M131" s="93">
        <f t="shared" si="154"/>
        <v>0</v>
      </c>
      <c r="N131" s="93">
        <f t="shared" si="154"/>
        <v>0</v>
      </c>
      <c r="O131" s="93">
        <f t="shared" si="154"/>
        <v>0</v>
      </c>
      <c r="P131" s="93">
        <f t="shared" si="154"/>
        <v>0</v>
      </c>
      <c r="Q131" s="93">
        <f t="shared" si="154"/>
        <v>0</v>
      </c>
      <c r="R131" s="67">
        <f t="shared" si="77"/>
        <v>33</v>
      </c>
      <c r="S131" s="67">
        <f t="shared" si="78"/>
        <v>33</v>
      </c>
      <c r="T131" s="67">
        <f t="shared" si="79"/>
        <v>33</v>
      </c>
      <c r="U131" s="67">
        <f t="shared" si="80"/>
        <v>0</v>
      </c>
      <c r="V131" s="67">
        <f t="shared" si="81"/>
        <v>0</v>
      </c>
      <c r="W131" s="93">
        <f aca="true" t="shared" si="155" ref="W131:AA133">W132</f>
        <v>0</v>
      </c>
      <c r="X131" s="93">
        <f t="shared" si="155"/>
        <v>0</v>
      </c>
      <c r="Y131" s="93">
        <f t="shared" si="155"/>
        <v>0</v>
      </c>
      <c r="Z131" s="93">
        <f t="shared" si="155"/>
        <v>0</v>
      </c>
      <c r="AA131" s="93">
        <f t="shared" si="155"/>
        <v>0</v>
      </c>
      <c r="AB131" s="67">
        <f t="shared" si="140"/>
        <v>33</v>
      </c>
      <c r="AC131" s="67">
        <f t="shared" si="141"/>
        <v>33</v>
      </c>
      <c r="AD131" s="67">
        <f t="shared" si="142"/>
        <v>33</v>
      </c>
      <c r="AE131" s="67">
        <f t="shared" si="143"/>
        <v>0</v>
      </c>
      <c r="AF131" s="67">
        <f t="shared" si="144"/>
        <v>0</v>
      </c>
      <c r="AG131" s="93">
        <f aca="true" t="shared" si="156" ref="AG131:AK133">AG132</f>
        <v>-33</v>
      </c>
      <c r="AH131" s="93">
        <f t="shared" si="156"/>
        <v>-33</v>
      </c>
      <c r="AI131" s="93">
        <f t="shared" si="156"/>
        <v>-33</v>
      </c>
      <c r="AJ131" s="93">
        <f t="shared" si="156"/>
        <v>0</v>
      </c>
      <c r="AK131" s="93">
        <f t="shared" si="156"/>
        <v>0</v>
      </c>
      <c r="AL131" s="67">
        <f t="shared" si="145"/>
        <v>0</v>
      </c>
      <c r="AM131" s="67">
        <f t="shared" si="146"/>
        <v>0</v>
      </c>
      <c r="AN131" s="67">
        <f t="shared" si="147"/>
        <v>0</v>
      </c>
      <c r="AO131" s="67">
        <f t="shared" si="148"/>
        <v>0</v>
      </c>
      <c r="AP131" s="67">
        <f t="shared" si="149"/>
        <v>0</v>
      </c>
    </row>
    <row r="132" spans="1:42" s="21" customFormat="1" ht="28.5" hidden="1">
      <c r="A132" s="32"/>
      <c r="B132" s="11" t="s">
        <v>266</v>
      </c>
      <c r="C132" s="11"/>
      <c r="D132" s="15" t="s">
        <v>144</v>
      </c>
      <c r="E132" s="15" t="s">
        <v>148</v>
      </c>
      <c r="F132" s="15" t="s">
        <v>267</v>
      </c>
      <c r="G132" s="15"/>
      <c r="H132" s="74">
        <f>H133</f>
        <v>33</v>
      </c>
      <c r="I132" s="74">
        <f aca="true" t="shared" si="157" ref="I132:Q133">I133</f>
        <v>33</v>
      </c>
      <c r="J132" s="74">
        <f t="shared" si="157"/>
        <v>33</v>
      </c>
      <c r="K132" s="74">
        <f t="shared" si="157"/>
        <v>0</v>
      </c>
      <c r="L132" s="74">
        <f t="shared" si="157"/>
        <v>0</v>
      </c>
      <c r="M132" s="94">
        <f>M133</f>
        <v>0</v>
      </c>
      <c r="N132" s="94">
        <f t="shared" si="157"/>
        <v>0</v>
      </c>
      <c r="O132" s="94">
        <f t="shared" si="157"/>
        <v>0</v>
      </c>
      <c r="P132" s="94">
        <f t="shared" si="157"/>
        <v>0</v>
      </c>
      <c r="Q132" s="94">
        <f t="shared" si="157"/>
        <v>0</v>
      </c>
      <c r="R132" s="74">
        <f t="shared" si="77"/>
        <v>33</v>
      </c>
      <c r="S132" s="74">
        <f t="shared" si="78"/>
        <v>33</v>
      </c>
      <c r="T132" s="74">
        <f t="shared" si="79"/>
        <v>33</v>
      </c>
      <c r="U132" s="74">
        <f t="shared" si="80"/>
        <v>0</v>
      </c>
      <c r="V132" s="74">
        <f t="shared" si="81"/>
        <v>0</v>
      </c>
      <c r="W132" s="94">
        <f t="shared" si="155"/>
        <v>0</v>
      </c>
      <c r="X132" s="94">
        <f t="shared" si="155"/>
        <v>0</v>
      </c>
      <c r="Y132" s="94">
        <f t="shared" si="155"/>
        <v>0</v>
      </c>
      <c r="Z132" s="94">
        <f t="shared" si="155"/>
        <v>0</v>
      </c>
      <c r="AA132" s="94">
        <f t="shared" si="155"/>
        <v>0</v>
      </c>
      <c r="AB132" s="74">
        <f t="shared" si="140"/>
        <v>33</v>
      </c>
      <c r="AC132" s="74">
        <f t="shared" si="141"/>
        <v>33</v>
      </c>
      <c r="AD132" s="74">
        <f t="shared" si="142"/>
        <v>33</v>
      </c>
      <c r="AE132" s="74">
        <f t="shared" si="143"/>
        <v>0</v>
      </c>
      <c r="AF132" s="74">
        <f t="shared" si="144"/>
        <v>0</v>
      </c>
      <c r="AG132" s="94">
        <f t="shared" si="156"/>
        <v>-33</v>
      </c>
      <c r="AH132" s="94">
        <f t="shared" si="156"/>
        <v>-33</v>
      </c>
      <c r="AI132" s="94">
        <f t="shared" si="156"/>
        <v>-33</v>
      </c>
      <c r="AJ132" s="94">
        <f t="shared" si="156"/>
        <v>0</v>
      </c>
      <c r="AK132" s="94">
        <f t="shared" si="156"/>
        <v>0</v>
      </c>
      <c r="AL132" s="74">
        <f t="shared" si="145"/>
        <v>0</v>
      </c>
      <c r="AM132" s="74">
        <f t="shared" si="146"/>
        <v>0</v>
      </c>
      <c r="AN132" s="74">
        <f t="shared" si="147"/>
        <v>0</v>
      </c>
      <c r="AO132" s="74">
        <f t="shared" si="148"/>
        <v>0</v>
      </c>
      <c r="AP132" s="74">
        <f t="shared" si="149"/>
        <v>0</v>
      </c>
    </row>
    <row r="133" spans="1:42" s="21" customFormat="1" ht="85.5" hidden="1">
      <c r="A133" s="32"/>
      <c r="B133" s="11" t="s">
        <v>364</v>
      </c>
      <c r="C133" s="11"/>
      <c r="D133" s="15" t="s">
        <v>144</v>
      </c>
      <c r="E133" s="15" t="s">
        <v>148</v>
      </c>
      <c r="F133" s="15" t="s">
        <v>363</v>
      </c>
      <c r="G133" s="15"/>
      <c r="H133" s="74">
        <f>H134</f>
        <v>33</v>
      </c>
      <c r="I133" s="74">
        <f t="shared" si="157"/>
        <v>33</v>
      </c>
      <c r="J133" s="74">
        <f t="shared" si="157"/>
        <v>33</v>
      </c>
      <c r="K133" s="74">
        <f t="shared" si="157"/>
        <v>0</v>
      </c>
      <c r="L133" s="74">
        <f t="shared" si="157"/>
        <v>0</v>
      </c>
      <c r="M133" s="94">
        <f>M134</f>
        <v>0</v>
      </c>
      <c r="N133" s="94">
        <f t="shared" si="157"/>
        <v>0</v>
      </c>
      <c r="O133" s="94">
        <f t="shared" si="157"/>
        <v>0</v>
      </c>
      <c r="P133" s="94">
        <f t="shared" si="157"/>
        <v>0</v>
      </c>
      <c r="Q133" s="94">
        <f t="shared" si="157"/>
        <v>0</v>
      </c>
      <c r="R133" s="74">
        <f t="shared" si="77"/>
        <v>33</v>
      </c>
      <c r="S133" s="74">
        <f t="shared" si="78"/>
        <v>33</v>
      </c>
      <c r="T133" s="74">
        <f t="shared" si="79"/>
        <v>33</v>
      </c>
      <c r="U133" s="74">
        <f t="shared" si="80"/>
        <v>0</v>
      </c>
      <c r="V133" s="74">
        <f t="shared" si="81"/>
        <v>0</v>
      </c>
      <c r="W133" s="94">
        <f t="shared" si="155"/>
        <v>0</v>
      </c>
      <c r="X133" s="94">
        <f t="shared" si="155"/>
        <v>0</v>
      </c>
      <c r="Y133" s="94">
        <f t="shared" si="155"/>
        <v>0</v>
      </c>
      <c r="Z133" s="94">
        <f t="shared" si="155"/>
        <v>0</v>
      </c>
      <c r="AA133" s="94">
        <f t="shared" si="155"/>
        <v>0</v>
      </c>
      <c r="AB133" s="74">
        <f t="shared" si="140"/>
        <v>33</v>
      </c>
      <c r="AC133" s="74">
        <f t="shared" si="141"/>
        <v>33</v>
      </c>
      <c r="AD133" s="74">
        <f t="shared" si="142"/>
        <v>33</v>
      </c>
      <c r="AE133" s="74">
        <f t="shared" si="143"/>
        <v>0</v>
      </c>
      <c r="AF133" s="74">
        <f t="shared" si="144"/>
        <v>0</v>
      </c>
      <c r="AG133" s="94">
        <f t="shared" si="156"/>
        <v>-33</v>
      </c>
      <c r="AH133" s="94">
        <f t="shared" si="156"/>
        <v>-33</v>
      </c>
      <c r="AI133" s="94">
        <f t="shared" si="156"/>
        <v>-33</v>
      </c>
      <c r="AJ133" s="94">
        <f t="shared" si="156"/>
        <v>0</v>
      </c>
      <c r="AK133" s="94">
        <f t="shared" si="156"/>
        <v>0</v>
      </c>
      <c r="AL133" s="74">
        <f t="shared" si="145"/>
        <v>0</v>
      </c>
      <c r="AM133" s="74">
        <f t="shared" si="146"/>
        <v>0</v>
      </c>
      <c r="AN133" s="74">
        <f t="shared" si="147"/>
        <v>0</v>
      </c>
      <c r="AO133" s="74">
        <f t="shared" si="148"/>
        <v>0</v>
      </c>
      <c r="AP133" s="74">
        <f t="shared" si="149"/>
        <v>0</v>
      </c>
    </row>
    <row r="134" spans="1:42" s="21" customFormat="1" ht="28.5" hidden="1">
      <c r="A134" s="32"/>
      <c r="B134" s="11" t="s">
        <v>366</v>
      </c>
      <c r="C134" s="11"/>
      <c r="D134" s="15" t="s">
        <v>144</v>
      </c>
      <c r="E134" s="15" t="s">
        <v>148</v>
      </c>
      <c r="F134" s="15" t="s">
        <v>363</v>
      </c>
      <c r="G134" s="15" t="s">
        <v>365</v>
      </c>
      <c r="H134" s="74">
        <f>I134+L134</f>
        <v>33</v>
      </c>
      <c r="I134" s="74">
        <f>J134+K134</f>
        <v>33</v>
      </c>
      <c r="J134" s="54">
        <v>33</v>
      </c>
      <c r="K134" s="54"/>
      <c r="L134" s="54"/>
      <c r="M134" s="94">
        <f>N134+Q134</f>
        <v>0</v>
      </c>
      <c r="N134" s="94">
        <f>O134+P134</f>
        <v>0</v>
      </c>
      <c r="O134" s="95"/>
      <c r="P134" s="95"/>
      <c r="Q134" s="95"/>
      <c r="R134" s="74">
        <f t="shared" si="77"/>
        <v>33</v>
      </c>
      <c r="S134" s="74">
        <f t="shared" si="78"/>
        <v>33</v>
      </c>
      <c r="T134" s="54">
        <f t="shared" si="79"/>
        <v>33</v>
      </c>
      <c r="U134" s="54">
        <f t="shared" si="80"/>
        <v>0</v>
      </c>
      <c r="V134" s="54">
        <f t="shared" si="81"/>
        <v>0</v>
      </c>
      <c r="W134" s="94">
        <f>X134+AA134</f>
        <v>0</v>
      </c>
      <c r="X134" s="94">
        <f>Y134+Z134</f>
        <v>0</v>
      </c>
      <c r="Y134" s="95"/>
      <c r="Z134" s="95"/>
      <c r="AA134" s="95"/>
      <c r="AB134" s="74">
        <f t="shared" si="140"/>
        <v>33</v>
      </c>
      <c r="AC134" s="74">
        <f t="shared" si="141"/>
        <v>33</v>
      </c>
      <c r="AD134" s="54">
        <f t="shared" si="142"/>
        <v>33</v>
      </c>
      <c r="AE134" s="54">
        <f t="shared" si="143"/>
        <v>0</v>
      </c>
      <c r="AF134" s="54">
        <f t="shared" si="144"/>
        <v>0</v>
      </c>
      <c r="AG134" s="94">
        <f>AH134+AK134</f>
        <v>-33</v>
      </c>
      <c r="AH134" s="94">
        <f>AI134+AJ134</f>
        <v>-33</v>
      </c>
      <c r="AI134" s="95">
        <v>-33</v>
      </c>
      <c r="AJ134" s="95"/>
      <c r="AK134" s="95"/>
      <c r="AL134" s="74">
        <f t="shared" si="145"/>
        <v>0</v>
      </c>
      <c r="AM134" s="74">
        <f t="shared" si="146"/>
        <v>0</v>
      </c>
      <c r="AN134" s="54">
        <f t="shared" si="147"/>
        <v>0</v>
      </c>
      <c r="AO134" s="54">
        <f t="shared" si="148"/>
        <v>0</v>
      </c>
      <c r="AP134" s="54">
        <f t="shared" si="149"/>
        <v>0</v>
      </c>
    </row>
    <row r="135" spans="1:42" s="39" customFormat="1" ht="14.25">
      <c r="A135" s="41"/>
      <c r="B135" s="19" t="s">
        <v>51</v>
      </c>
      <c r="C135" s="11"/>
      <c r="D135" s="16" t="s">
        <v>144</v>
      </c>
      <c r="E135" s="16" t="s">
        <v>52</v>
      </c>
      <c r="F135" s="16"/>
      <c r="G135" s="16"/>
      <c r="H135" s="67">
        <f>H136</f>
        <v>12574</v>
      </c>
      <c r="I135" s="67">
        <f>I136</f>
        <v>12574</v>
      </c>
      <c r="J135" s="67">
        <f aca="true" t="shared" si="158" ref="H135:L137">J136</f>
        <v>12574</v>
      </c>
      <c r="K135" s="67">
        <f t="shared" si="158"/>
        <v>0</v>
      </c>
      <c r="L135" s="67">
        <f t="shared" si="158"/>
        <v>0</v>
      </c>
      <c r="M135" s="93">
        <f>M136</f>
        <v>0</v>
      </c>
      <c r="N135" s="93">
        <f>N136</f>
        <v>0</v>
      </c>
      <c r="O135" s="93">
        <f aca="true" t="shared" si="159" ref="M135:Q137">O136</f>
        <v>0</v>
      </c>
      <c r="P135" s="93">
        <f t="shared" si="159"/>
        <v>0</v>
      </c>
      <c r="Q135" s="93">
        <f t="shared" si="159"/>
        <v>0</v>
      </c>
      <c r="R135" s="67">
        <f t="shared" si="77"/>
        <v>12574</v>
      </c>
      <c r="S135" s="67">
        <f t="shared" si="78"/>
        <v>12574</v>
      </c>
      <c r="T135" s="67">
        <f t="shared" si="79"/>
        <v>12574</v>
      </c>
      <c r="U135" s="67">
        <f t="shared" si="80"/>
        <v>0</v>
      </c>
      <c r="V135" s="67">
        <f t="shared" si="81"/>
        <v>0</v>
      </c>
      <c r="W135" s="93">
        <f>W136</f>
        <v>0</v>
      </c>
      <c r="X135" s="93">
        <f>X136</f>
        <v>0</v>
      </c>
      <c r="Y135" s="93">
        <f aca="true" t="shared" si="160" ref="W135:AA137">Y136</f>
        <v>0</v>
      </c>
      <c r="Z135" s="93">
        <f t="shared" si="160"/>
        <v>0</v>
      </c>
      <c r="AA135" s="93">
        <f t="shared" si="160"/>
        <v>0</v>
      </c>
      <c r="AB135" s="67">
        <f t="shared" si="140"/>
        <v>12574</v>
      </c>
      <c r="AC135" s="67">
        <f t="shared" si="141"/>
        <v>12574</v>
      </c>
      <c r="AD135" s="67">
        <f t="shared" si="142"/>
        <v>12574</v>
      </c>
      <c r="AE135" s="67">
        <f t="shared" si="143"/>
        <v>0</v>
      </c>
      <c r="AF135" s="67">
        <f t="shared" si="144"/>
        <v>0</v>
      </c>
      <c r="AG135" s="93">
        <f>AG136</f>
        <v>-399</v>
      </c>
      <c r="AH135" s="93">
        <f>AH136</f>
        <v>-399</v>
      </c>
      <c r="AI135" s="93">
        <f aca="true" t="shared" si="161" ref="AG135:AK137">AI136</f>
        <v>-399</v>
      </c>
      <c r="AJ135" s="93">
        <f t="shared" si="161"/>
        <v>0</v>
      </c>
      <c r="AK135" s="93">
        <f t="shared" si="161"/>
        <v>0</v>
      </c>
      <c r="AL135" s="67">
        <f t="shared" si="145"/>
        <v>12175</v>
      </c>
      <c r="AM135" s="67">
        <f t="shared" si="146"/>
        <v>12175</v>
      </c>
      <c r="AN135" s="67">
        <f t="shared" si="147"/>
        <v>12175</v>
      </c>
      <c r="AO135" s="67">
        <f t="shared" si="148"/>
        <v>0</v>
      </c>
      <c r="AP135" s="67">
        <f t="shared" si="149"/>
        <v>0</v>
      </c>
    </row>
    <row r="136" spans="1:42" s="21" customFormat="1" ht="14.25">
      <c r="A136" s="32"/>
      <c r="B136" s="11" t="s">
        <v>251</v>
      </c>
      <c r="C136" s="18"/>
      <c r="D136" s="17" t="s">
        <v>144</v>
      </c>
      <c r="E136" s="17" t="s">
        <v>52</v>
      </c>
      <c r="F136" s="17" t="s">
        <v>252</v>
      </c>
      <c r="G136" s="17"/>
      <c r="H136" s="68">
        <f t="shared" si="158"/>
        <v>12574</v>
      </c>
      <c r="I136" s="68">
        <f t="shared" si="158"/>
        <v>12574</v>
      </c>
      <c r="J136" s="68">
        <f t="shared" si="158"/>
        <v>12574</v>
      </c>
      <c r="K136" s="68">
        <f t="shared" si="158"/>
        <v>0</v>
      </c>
      <c r="L136" s="68">
        <f t="shared" si="158"/>
        <v>0</v>
      </c>
      <c r="M136" s="94">
        <f t="shared" si="159"/>
        <v>0</v>
      </c>
      <c r="N136" s="94">
        <f t="shared" si="159"/>
        <v>0</v>
      </c>
      <c r="O136" s="94">
        <f t="shared" si="159"/>
        <v>0</v>
      </c>
      <c r="P136" s="94">
        <f t="shared" si="159"/>
        <v>0</v>
      </c>
      <c r="Q136" s="94">
        <f t="shared" si="159"/>
        <v>0</v>
      </c>
      <c r="R136" s="68">
        <f t="shared" si="77"/>
        <v>12574</v>
      </c>
      <c r="S136" s="68">
        <f t="shared" si="78"/>
        <v>12574</v>
      </c>
      <c r="T136" s="68">
        <f t="shared" si="79"/>
        <v>12574</v>
      </c>
      <c r="U136" s="68">
        <f t="shared" si="80"/>
        <v>0</v>
      </c>
      <c r="V136" s="68">
        <f t="shared" si="81"/>
        <v>0</v>
      </c>
      <c r="W136" s="94">
        <f t="shared" si="160"/>
        <v>0</v>
      </c>
      <c r="X136" s="94">
        <f t="shared" si="160"/>
        <v>0</v>
      </c>
      <c r="Y136" s="94">
        <f t="shared" si="160"/>
        <v>0</v>
      </c>
      <c r="Z136" s="94">
        <f t="shared" si="160"/>
        <v>0</v>
      </c>
      <c r="AA136" s="94">
        <f t="shared" si="160"/>
        <v>0</v>
      </c>
      <c r="AB136" s="68">
        <f t="shared" si="140"/>
        <v>12574</v>
      </c>
      <c r="AC136" s="68">
        <f t="shared" si="141"/>
        <v>12574</v>
      </c>
      <c r="AD136" s="68">
        <f t="shared" si="142"/>
        <v>12574</v>
      </c>
      <c r="AE136" s="68">
        <f t="shared" si="143"/>
        <v>0</v>
      </c>
      <c r="AF136" s="68">
        <f t="shared" si="144"/>
        <v>0</v>
      </c>
      <c r="AG136" s="94">
        <f t="shared" si="161"/>
        <v>-399</v>
      </c>
      <c r="AH136" s="94">
        <f t="shared" si="161"/>
        <v>-399</v>
      </c>
      <c r="AI136" s="94">
        <f t="shared" si="161"/>
        <v>-399</v>
      </c>
      <c r="AJ136" s="94">
        <f t="shared" si="161"/>
        <v>0</v>
      </c>
      <c r="AK136" s="94">
        <f t="shared" si="161"/>
        <v>0</v>
      </c>
      <c r="AL136" s="68">
        <f t="shared" si="145"/>
        <v>12175</v>
      </c>
      <c r="AM136" s="68">
        <f t="shared" si="146"/>
        <v>12175</v>
      </c>
      <c r="AN136" s="68">
        <f t="shared" si="147"/>
        <v>12175</v>
      </c>
      <c r="AO136" s="68">
        <f t="shared" si="148"/>
        <v>0</v>
      </c>
      <c r="AP136" s="68">
        <f t="shared" si="149"/>
        <v>0</v>
      </c>
    </row>
    <row r="137" spans="1:42" s="39" customFormat="1" ht="28.5">
      <c r="A137" s="32"/>
      <c r="B137" s="11" t="s">
        <v>253</v>
      </c>
      <c r="C137" s="42"/>
      <c r="D137" s="17" t="s">
        <v>144</v>
      </c>
      <c r="E137" s="17" t="s">
        <v>52</v>
      </c>
      <c r="F137" s="17" t="s">
        <v>254</v>
      </c>
      <c r="G137" s="17"/>
      <c r="H137" s="69">
        <f t="shared" si="158"/>
        <v>12574</v>
      </c>
      <c r="I137" s="69">
        <f t="shared" si="158"/>
        <v>12574</v>
      </c>
      <c r="J137" s="69">
        <f t="shared" si="158"/>
        <v>12574</v>
      </c>
      <c r="K137" s="69">
        <f t="shared" si="158"/>
        <v>0</v>
      </c>
      <c r="L137" s="69">
        <f t="shared" si="158"/>
        <v>0</v>
      </c>
      <c r="M137" s="96">
        <f t="shared" si="159"/>
        <v>0</v>
      </c>
      <c r="N137" s="96">
        <f t="shared" si="159"/>
        <v>0</v>
      </c>
      <c r="O137" s="96">
        <f t="shared" si="159"/>
        <v>0</v>
      </c>
      <c r="P137" s="96">
        <f t="shared" si="159"/>
        <v>0</v>
      </c>
      <c r="Q137" s="96">
        <f t="shared" si="159"/>
        <v>0</v>
      </c>
      <c r="R137" s="69">
        <f t="shared" si="77"/>
        <v>12574</v>
      </c>
      <c r="S137" s="69">
        <f t="shared" si="78"/>
        <v>12574</v>
      </c>
      <c r="T137" s="69">
        <f t="shared" si="79"/>
        <v>12574</v>
      </c>
      <c r="U137" s="69">
        <f t="shared" si="80"/>
        <v>0</v>
      </c>
      <c r="V137" s="69">
        <f t="shared" si="81"/>
        <v>0</v>
      </c>
      <c r="W137" s="96">
        <f t="shared" si="160"/>
        <v>0</v>
      </c>
      <c r="X137" s="96">
        <f t="shared" si="160"/>
        <v>0</v>
      </c>
      <c r="Y137" s="96">
        <f t="shared" si="160"/>
        <v>0</v>
      </c>
      <c r="Z137" s="96">
        <f t="shared" si="160"/>
        <v>0</v>
      </c>
      <c r="AA137" s="96">
        <f t="shared" si="160"/>
        <v>0</v>
      </c>
      <c r="AB137" s="69">
        <f t="shared" si="140"/>
        <v>12574</v>
      </c>
      <c r="AC137" s="69">
        <f t="shared" si="141"/>
        <v>12574</v>
      </c>
      <c r="AD137" s="69">
        <f t="shared" si="142"/>
        <v>12574</v>
      </c>
      <c r="AE137" s="69">
        <f t="shared" si="143"/>
        <v>0</v>
      </c>
      <c r="AF137" s="69">
        <f t="shared" si="144"/>
        <v>0</v>
      </c>
      <c r="AG137" s="96">
        <f t="shared" si="161"/>
        <v>-399</v>
      </c>
      <c r="AH137" s="96">
        <f t="shared" si="161"/>
        <v>-399</v>
      </c>
      <c r="AI137" s="96">
        <f t="shared" si="161"/>
        <v>-399</v>
      </c>
      <c r="AJ137" s="96">
        <f t="shared" si="161"/>
        <v>0</v>
      </c>
      <c r="AK137" s="96">
        <f t="shared" si="161"/>
        <v>0</v>
      </c>
      <c r="AL137" s="69">
        <f t="shared" si="145"/>
        <v>12175</v>
      </c>
      <c r="AM137" s="69">
        <f t="shared" si="146"/>
        <v>12175</v>
      </c>
      <c r="AN137" s="69">
        <f t="shared" si="147"/>
        <v>12175</v>
      </c>
      <c r="AO137" s="69">
        <f t="shared" si="148"/>
        <v>0</v>
      </c>
      <c r="AP137" s="69">
        <f t="shared" si="149"/>
        <v>0</v>
      </c>
    </row>
    <row r="138" spans="1:42" s="39" customFormat="1" ht="14.25">
      <c r="A138" s="32"/>
      <c r="B138" s="11" t="s">
        <v>255</v>
      </c>
      <c r="C138" s="42"/>
      <c r="D138" s="17" t="s">
        <v>144</v>
      </c>
      <c r="E138" s="17" t="s">
        <v>52</v>
      </c>
      <c r="F138" s="17" t="s">
        <v>254</v>
      </c>
      <c r="G138" s="17" t="s">
        <v>256</v>
      </c>
      <c r="H138" s="69">
        <f>I138+L138</f>
        <v>12574</v>
      </c>
      <c r="I138" s="69">
        <f>J138+K138</f>
        <v>12574</v>
      </c>
      <c r="J138" s="54">
        <v>12574</v>
      </c>
      <c r="K138" s="54"/>
      <c r="L138" s="54"/>
      <c r="M138" s="96">
        <f>N138+Q138</f>
        <v>0</v>
      </c>
      <c r="N138" s="96">
        <f>O138+P138</f>
        <v>0</v>
      </c>
      <c r="O138" s="95"/>
      <c r="P138" s="95"/>
      <c r="Q138" s="95"/>
      <c r="R138" s="69">
        <f t="shared" si="77"/>
        <v>12574</v>
      </c>
      <c r="S138" s="69">
        <f t="shared" si="78"/>
        <v>12574</v>
      </c>
      <c r="T138" s="54">
        <f t="shared" si="79"/>
        <v>12574</v>
      </c>
      <c r="U138" s="54">
        <f t="shared" si="80"/>
        <v>0</v>
      </c>
      <c r="V138" s="54">
        <f t="shared" si="81"/>
        <v>0</v>
      </c>
      <c r="W138" s="96">
        <f>X138+AA138</f>
        <v>0</v>
      </c>
      <c r="X138" s="96">
        <f>Y138+Z138</f>
        <v>0</v>
      </c>
      <c r="Y138" s="95"/>
      <c r="Z138" s="95"/>
      <c r="AA138" s="95"/>
      <c r="AB138" s="69">
        <f t="shared" si="140"/>
        <v>12574</v>
      </c>
      <c r="AC138" s="69">
        <f t="shared" si="141"/>
        <v>12574</v>
      </c>
      <c r="AD138" s="54">
        <f t="shared" si="142"/>
        <v>12574</v>
      </c>
      <c r="AE138" s="54">
        <f t="shared" si="143"/>
        <v>0</v>
      </c>
      <c r="AF138" s="54">
        <f t="shared" si="144"/>
        <v>0</v>
      </c>
      <c r="AG138" s="96">
        <f>AH138+AK138</f>
        <v>-399</v>
      </c>
      <c r="AH138" s="96">
        <f>AI138+AJ138</f>
        <v>-399</v>
      </c>
      <c r="AI138" s="96">
        <v>-399</v>
      </c>
      <c r="AJ138" s="95"/>
      <c r="AK138" s="95"/>
      <c r="AL138" s="69">
        <f t="shared" si="145"/>
        <v>12175</v>
      </c>
      <c r="AM138" s="69">
        <f t="shared" si="146"/>
        <v>12175</v>
      </c>
      <c r="AN138" s="54">
        <f t="shared" si="147"/>
        <v>12175</v>
      </c>
      <c r="AO138" s="54">
        <f t="shared" si="148"/>
        <v>0</v>
      </c>
      <c r="AP138" s="54">
        <f t="shared" si="149"/>
        <v>0</v>
      </c>
    </row>
    <row r="139" spans="1:42" s="39" customFormat="1" ht="28.5">
      <c r="A139" s="41"/>
      <c r="B139" s="19" t="s">
        <v>54</v>
      </c>
      <c r="C139" s="42"/>
      <c r="D139" s="16" t="s">
        <v>144</v>
      </c>
      <c r="E139" s="16" t="s">
        <v>39</v>
      </c>
      <c r="F139" s="16"/>
      <c r="G139" s="16"/>
      <c r="H139" s="67">
        <f aca="true" t="shared" si="162" ref="H139:Q139">H145+H143+H140</f>
        <v>14152</v>
      </c>
      <c r="I139" s="67">
        <f t="shared" si="162"/>
        <v>13099</v>
      </c>
      <c r="J139" s="67">
        <f t="shared" si="162"/>
        <v>13099</v>
      </c>
      <c r="K139" s="67">
        <f t="shared" si="162"/>
        <v>0</v>
      </c>
      <c r="L139" s="67">
        <f t="shared" si="162"/>
        <v>1053</v>
      </c>
      <c r="M139" s="93">
        <f t="shared" si="162"/>
        <v>655.3</v>
      </c>
      <c r="N139" s="93">
        <f t="shared" si="162"/>
        <v>655.3</v>
      </c>
      <c r="O139" s="93">
        <f t="shared" si="162"/>
        <v>655.3</v>
      </c>
      <c r="P139" s="93">
        <f t="shared" si="162"/>
        <v>0</v>
      </c>
      <c r="Q139" s="93">
        <f t="shared" si="162"/>
        <v>0</v>
      </c>
      <c r="R139" s="67">
        <f t="shared" si="77"/>
        <v>14807.3</v>
      </c>
      <c r="S139" s="67">
        <f t="shared" si="78"/>
        <v>13754.3</v>
      </c>
      <c r="T139" s="67">
        <f t="shared" si="79"/>
        <v>13754.3</v>
      </c>
      <c r="U139" s="67">
        <f t="shared" si="80"/>
        <v>0</v>
      </c>
      <c r="V139" s="67">
        <f t="shared" si="81"/>
        <v>1053</v>
      </c>
      <c r="W139" s="93">
        <f>W145+W143+W140</f>
        <v>0</v>
      </c>
      <c r="X139" s="93">
        <f>X145+X143+X140</f>
        <v>1053</v>
      </c>
      <c r="Y139" s="93">
        <f>Y145+Y143+Y140</f>
        <v>1053</v>
      </c>
      <c r="Z139" s="93">
        <f>Z145+Z143+Z140</f>
        <v>0</v>
      </c>
      <c r="AA139" s="93">
        <f>AA145+AA143+AA140</f>
        <v>-1053</v>
      </c>
      <c r="AB139" s="67">
        <f t="shared" si="140"/>
        <v>14807.3</v>
      </c>
      <c r="AC139" s="67">
        <f t="shared" si="141"/>
        <v>14807.3</v>
      </c>
      <c r="AD139" s="67">
        <f t="shared" si="142"/>
        <v>14807.3</v>
      </c>
      <c r="AE139" s="67">
        <f t="shared" si="143"/>
        <v>0</v>
      </c>
      <c r="AF139" s="67">
        <f t="shared" si="144"/>
        <v>0</v>
      </c>
      <c r="AG139" s="93">
        <f>AG145+AG143+AG140</f>
        <v>-3844</v>
      </c>
      <c r="AH139" s="93">
        <f>AH145+AH143+AH140</f>
        <v>-3844</v>
      </c>
      <c r="AI139" s="93">
        <f>AI145+AI143+AI140</f>
        <v>-3844</v>
      </c>
      <c r="AJ139" s="93">
        <f>AJ145+AJ143+AJ140</f>
        <v>0</v>
      </c>
      <c r="AK139" s="93">
        <f>AK145+AK143+AK140</f>
        <v>0</v>
      </c>
      <c r="AL139" s="67">
        <f t="shared" si="145"/>
        <v>10963.3</v>
      </c>
      <c r="AM139" s="67">
        <f t="shared" si="146"/>
        <v>10963.3</v>
      </c>
      <c r="AN139" s="67">
        <f t="shared" si="147"/>
        <v>10963.3</v>
      </c>
      <c r="AO139" s="67">
        <f t="shared" si="148"/>
        <v>0</v>
      </c>
      <c r="AP139" s="67">
        <f t="shared" si="149"/>
        <v>0</v>
      </c>
    </row>
    <row r="140" spans="1:42" s="39" customFormat="1" ht="42.75">
      <c r="A140" s="41"/>
      <c r="B140" s="11" t="s">
        <v>43</v>
      </c>
      <c r="C140" s="11"/>
      <c r="D140" s="17" t="s">
        <v>144</v>
      </c>
      <c r="E140" s="17" t="s">
        <v>39</v>
      </c>
      <c r="F140" s="17" t="s">
        <v>44</v>
      </c>
      <c r="G140" s="16"/>
      <c r="H140" s="85">
        <f aca="true" t="shared" si="163" ref="H140:Q141">H141</f>
        <v>9297</v>
      </c>
      <c r="I140" s="85">
        <f t="shared" si="163"/>
        <v>8244</v>
      </c>
      <c r="J140" s="85">
        <f t="shared" si="163"/>
        <v>8244</v>
      </c>
      <c r="K140" s="85">
        <f t="shared" si="163"/>
        <v>0</v>
      </c>
      <c r="L140" s="85">
        <f t="shared" si="163"/>
        <v>1053</v>
      </c>
      <c r="M140" s="100">
        <f t="shared" si="163"/>
        <v>0</v>
      </c>
      <c r="N140" s="100">
        <f t="shared" si="163"/>
        <v>0</v>
      </c>
      <c r="O140" s="100">
        <f t="shared" si="163"/>
        <v>0</v>
      </c>
      <c r="P140" s="100">
        <f t="shared" si="163"/>
        <v>0</v>
      </c>
      <c r="Q140" s="100">
        <f t="shared" si="163"/>
        <v>0</v>
      </c>
      <c r="R140" s="85">
        <f t="shared" si="77"/>
        <v>9297</v>
      </c>
      <c r="S140" s="85">
        <f t="shared" si="78"/>
        <v>8244</v>
      </c>
      <c r="T140" s="85">
        <f t="shared" si="79"/>
        <v>8244</v>
      </c>
      <c r="U140" s="85">
        <f t="shared" si="80"/>
        <v>0</v>
      </c>
      <c r="V140" s="85">
        <f t="shared" si="81"/>
        <v>1053</v>
      </c>
      <c r="W140" s="100">
        <f aca="true" t="shared" si="164" ref="W140:AA141">W141</f>
        <v>0</v>
      </c>
      <c r="X140" s="100">
        <f t="shared" si="164"/>
        <v>1053</v>
      </c>
      <c r="Y140" s="100">
        <f t="shared" si="164"/>
        <v>1053</v>
      </c>
      <c r="Z140" s="100">
        <f t="shared" si="164"/>
        <v>0</v>
      </c>
      <c r="AA140" s="100">
        <f t="shared" si="164"/>
        <v>-1053</v>
      </c>
      <c r="AB140" s="85">
        <f t="shared" si="140"/>
        <v>9297</v>
      </c>
      <c r="AC140" s="85">
        <f t="shared" si="141"/>
        <v>9297</v>
      </c>
      <c r="AD140" s="85">
        <f t="shared" si="142"/>
        <v>9297</v>
      </c>
      <c r="AE140" s="85">
        <f t="shared" si="143"/>
        <v>0</v>
      </c>
      <c r="AF140" s="85">
        <f t="shared" si="144"/>
        <v>0</v>
      </c>
      <c r="AG140" s="100">
        <f aca="true" t="shared" si="165" ref="AG140:AK141">AG141</f>
        <v>-2199</v>
      </c>
      <c r="AH140" s="100">
        <f t="shared" si="165"/>
        <v>-2199</v>
      </c>
      <c r="AI140" s="100">
        <f t="shared" si="165"/>
        <v>-2199</v>
      </c>
      <c r="AJ140" s="100">
        <f t="shared" si="165"/>
        <v>0</v>
      </c>
      <c r="AK140" s="100">
        <f t="shared" si="165"/>
        <v>0</v>
      </c>
      <c r="AL140" s="85">
        <f t="shared" si="145"/>
        <v>7098</v>
      </c>
      <c r="AM140" s="85">
        <f t="shared" si="146"/>
        <v>7098</v>
      </c>
      <c r="AN140" s="85">
        <f t="shared" si="147"/>
        <v>7098</v>
      </c>
      <c r="AO140" s="85">
        <f t="shared" si="148"/>
        <v>0</v>
      </c>
      <c r="AP140" s="85">
        <f t="shared" si="149"/>
        <v>0</v>
      </c>
    </row>
    <row r="141" spans="1:42" s="39" customFormat="1" ht="28.5">
      <c r="A141" s="41"/>
      <c r="B141" s="11" t="s">
        <v>86</v>
      </c>
      <c r="C141" s="11"/>
      <c r="D141" s="17" t="s">
        <v>144</v>
      </c>
      <c r="E141" s="17" t="s">
        <v>39</v>
      </c>
      <c r="F141" s="17" t="s">
        <v>349</v>
      </c>
      <c r="G141" s="16"/>
      <c r="H141" s="85">
        <f t="shared" si="163"/>
        <v>9297</v>
      </c>
      <c r="I141" s="85">
        <f t="shared" si="163"/>
        <v>8244</v>
      </c>
      <c r="J141" s="85">
        <f t="shared" si="163"/>
        <v>8244</v>
      </c>
      <c r="K141" s="85">
        <f t="shared" si="163"/>
        <v>0</v>
      </c>
      <c r="L141" s="85">
        <f t="shared" si="163"/>
        <v>1053</v>
      </c>
      <c r="M141" s="100">
        <f t="shared" si="163"/>
        <v>0</v>
      </c>
      <c r="N141" s="100">
        <f t="shared" si="163"/>
        <v>0</v>
      </c>
      <c r="O141" s="100">
        <f t="shared" si="163"/>
        <v>0</v>
      </c>
      <c r="P141" s="100">
        <f t="shared" si="163"/>
        <v>0</v>
      </c>
      <c r="Q141" s="100">
        <f t="shared" si="163"/>
        <v>0</v>
      </c>
      <c r="R141" s="85">
        <f t="shared" si="77"/>
        <v>9297</v>
      </c>
      <c r="S141" s="85">
        <f t="shared" si="78"/>
        <v>8244</v>
      </c>
      <c r="T141" s="85">
        <f t="shared" si="79"/>
        <v>8244</v>
      </c>
      <c r="U141" s="85">
        <f t="shared" si="80"/>
        <v>0</v>
      </c>
      <c r="V141" s="85">
        <f t="shared" si="81"/>
        <v>1053</v>
      </c>
      <c r="W141" s="100">
        <f t="shared" si="164"/>
        <v>0</v>
      </c>
      <c r="X141" s="100">
        <f t="shared" si="164"/>
        <v>1053</v>
      </c>
      <c r="Y141" s="100">
        <f t="shared" si="164"/>
        <v>1053</v>
      </c>
      <c r="Z141" s="100">
        <f t="shared" si="164"/>
        <v>0</v>
      </c>
      <c r="AA141" s="100">
        <f t="shared" si="164"/>
        <v>-1053</v>
      </c>
      <c r="AB141" s="85">
        <f t="shared" si="140"/>
        <v>9297</v>
      </c>
      <c r="AC141" s="85">
        <f t="shared" si="141"/>
        <v>9297</v>
      </c>
      <c r="AD141" s="85">
        <f t="shared" si="142"/>
        <v>9297</v>
      </c>
      <c r="AE141" s="85">
        <f t="shared" si="143"/>
        <v>0</v>
      </c>
      <c r="AF141" s="85">
        <f t="shared" si="144"/>
        <v>0</v>
      </c>
      <c r="AG141" s="100">
        <f t="shared" si="165"/>
        <v>-2199</v>
      </c>
      <c r="AH141" s="100">
        <f t="shared" si="165"/>
        <v>-2199</v>
      </c>
      <c r="AI141" s="100">
        <f t="shared" si="165"/>
        <v>-2199</v>
      </c>
      <c r="AJ141" s="100">
        <f t="shared" si="165"/>
        <v>0</v>
      </c>
      <c r="AK141" s="100">
        <f t="shared" si="165"/>
        <v>0</v>
      </c>
      <c r="AL141" s="85">
        <f t="shared" si="145"/>
        <v>7098</v>
      </c>
      <c r="AM141" s="85">
        <f t="shared" si="146"/>
        <v>7098</v>
      </c>
      <c r="AN141" s="85">
        <f t="shared" si="147"/>
        <v>7098</v>
      </c>
      <c r="AO141" s="85">
        <f t="shared" si="148"/>
        <v>0</v>
      </c>
      <c r="AP141" s="85">
        <f t="shared" si="149"/>
        <v>0</v>
      </c>
    </row>
    <row r="142" spans="1:42" s="39" customFormat="1" ht="28.5">
      <c r="A142" s="41"/>
      <c r="B142" s="11" t="s">
        <v>184</v>
      </c>
      <c r="C142" s="27"/>
      <c r="D142" s="17" t="s">
        <v>144</v>
      </c>
      <c r="E142" s="17" t="s">
        <v>39</v>
      </c>
      <c r="F142" s="17" t="s">
        <v>349</v>
      </c>
      <c r="G142" s="15" t="s">
        <v>199</v>
      </c>
      <c r="H142" s="69">
        <f>I142+L142</f>
        <v>9297</v>
      </c>
      <c r="I142" s="69">
        <f>J142+K142</f>
        <v>8244</v>
      </c>
      <c r="J142" s="85">
        <f>8219+25</f>
        <v>8244</v>
      </c>
      <c r="K142" s="85"/>
      <c r="L142" s="85">
        <v>1053</v>
      </c>
      <c r="M142" s="96">
        <f>N142+Q142</f>
        <v>0</v>
      </c>
      <c r="N142" s="96">
        <f>O142+P142</f>
        <v>0</v>
      </c>
      <c r="O142" s="100"/>
      <c r="P142" s="100"/>
      <c r="Q142" s="100"/>
      <c r="R142" s="69">
        <f t="shared" si="77"/>
        <v>9297</v>
      </c>
      <c r="S142" s="69">
        <f t="shared" si="78"/>
        <v>8244</v>
      </c>
      <c r="T142" s="85">
        <f t="shared" si="79"/>
        <v>8244</v>
      </c>
      <c r="U142" s="85">
        <f t="shared" si="80"/>
        <v>0</v>
      </c>
      <c r="V142" s="85">
        <f t="shared" si="81"/>
        <v>1053</v>
      </c>
      <c r="W142" s="96">
        <f>X142+AA142</f>
        <v>0</v>
      </c>
      <c r="X142" s="96">
        <f>Y142+Z142</f>
        <v>1053</v>
      </c>
      <c r="Y142" s="100">
        <v>1053</v>
      </c>
      <c r="Z142" s="100"/>
      <c r="AA142" s="100">
        <v>-1053</v>
      </c>
      <c r="AB142" s="69">
        <f t="shared" si="140"/>
        <v>9297</v>
      </c>
      <c r="AC142" s="69">
        <f t="shared" si="141"/>
        <v>9297</v>
      </c>
      <c r="AD142" s="85">
        <f t="shared" si="142"/>
        <v>9297</v>
      </c>
      <c r="AE142" s="85">
        <f t="shared" si="143"/>
        <v>0</v>
      </c>
      <c r="AF142" s="85">
        <f t="shared" si="144"/>
        <v>0</v>
      </c>
      <c r="AG142" s="96">
        <f>AH142+AK142</f>
        <v>-2199</v>
      </c>
      <c r="AH142" s="96">
        <f>AI142+AJ142</f>
        <v>-2199</v>
      </c>
      <c r="AI142" s="100">
        <f>-78-2121</f>
        <v>-2199</v>
      </c>
      <c r="AJ142" s="100"/>
      <c r="AK142" s="100"/>
      <c r="AL142" s="69">
        <f t="shared" si="145"/>
        <v>7098</v>
      </c>
      <c r="AM142" s="69">
        <f t="shared" si="146"/>
        <v>7098</v>
      </c>
      <c r="AN142" s="85">
        <f t="shared" si="147"/>
        <v>7098</v>
      </c>
      <c r="AO142" s="85">
        <f t="shared" si="148"/>
        <v>0</v>
      </c>
      <c r="AP142" s="85">
        <f t="shared" si="149"/>
        <v>0</v>
      </c>
    </row>
    <row r="143" spans="1:42" s="39" customFormat="1" ht="33" customHeight="1">
      <c r="A143" s="32"/>
      <c r="B143" s="11" t="s">
        <v>9</v>
      </c>
      <c r="C143" s="42"/>
      <c r="D143" s="17" t="s">
        <v>144</v>
      </c>
      <c r="E143" s="17" t="s">
        <v>39</v>
      </c>
      <c r="F143" s="17" t="s">
        <v>10</v>
      </c>
      <c r="G143" s="17"/>
      <c r="H143" s="72">
        <f aca="true" t="shared" si="166" ref="H143:Q143">H144</f>
        <v>4345</v>
      </c>
      <c r="I143" s="72">
        <f t="shared" si="166"/>
        <v>4345</v>
      </c>
      <c r="J143" s="72">
        <f t="shared" si="166"/>
        <v>4345</v>
      </c>
      <c r="K143" s="72">
        <f t="shared" si="166"/>
        <v>0</v>
      </c>
      <c r="L143" s="72">
        <f t="shared" si="166"/>
        <v>0</v>
      </c>
      <c r="M143" s="101">
        <f t="shared" si="166"/>
        <v>655.3</v>
      </c>
      <c r="N143" s="101">
        <f t="shared" si="166"/>
        <v>655.3</v>
      </c>
      <c r="O143" s="101">
        <f t="shared" si="166"/>
        <v>655.3</v>
      </c>
      <c r="P143" s="101">
        <f t="shared" si="166"/>
        <v>0</v>
      </c>
      <c r="Q143" s="101">
        <f t="shared" si="166"/>
        <v>0</v>
      </c>
      <c r="R143" s="72">
        <f t="shared" si="77"/>
        <v>5000.3</v>
      </c>
      <c r="S143" s="72">
        <f t="shared" si="78"/>
        <v>5000.3</v>
      </c>
      <c r="T143" s="72">
        <f t="shared" si="79"/>
        <v>5000.3</v>
      </c>
      <c r="U143" s="72">
        <f t="shared" si="80"/>
        <v>0</v>
      </c>
      <c r="V143" s="72">
        <f t="shared" si="81"/>
        <v>0</v>
      </c>
      <c r="W143" s="101">
        <f>W144</f>
        <v>0</v>
      </c>
      <c r="X143" s="101">
        <f>X144</f>
        <v>0</v>
      </c>
      <c r="Y143" s="101">
        <f>Y144</f>
        <v>0</v>
      </c>
      <c r="Z143" s="101">
        <f>Z144</f>
        <v>0</v>
      </c>
      <c r="AA143" s="101">
        <f>AA144</f>
        <v>0</v>
      </c>
      <c r="AB143" s="72">
        <f t="shared" si="140"/>
        <v>5000.3</v>
      </c>
      <c r="AC143" s="72">
        <f t="shared" si="141"/>
        <v>5000.3</v>
      </c>
      <c r="AD143" s="72">
        <f t="shared" si="142"/>
        <v>5000.3</v>
      </c>
      <c r="AE143" s="72">
        <f t="shared" si="143"/>
        <v>0</v>
      </c>
      <c r="AF143" s="72">
        <f t="shared" si="144"/>
        <v>0</v>
      </c>
      <c r="AG143" s="101">
        <f>AG144</f>
        <v>-1645</v>
      </c>
      <c r="AH143" s="101">
        <f>AH144</f>
        <v>-1645</v>
      </c>
      <c r="AI143" s="101">
        <f>AI144</f>
        <v>-1645</v>
      </c>
      <c r="AJ143" s="101">
        <f>AJ144</f>
        <v>0</v>
      </c>
      <c r="AK143" s="101">
        <f>AK144</f>
        <v>0</v>
      </c>
      <c r="AL143" s="72">
        <f t="shared" si="145"/>
        <v>3355.3</v>
      </c>
      <c r="AM143" s="72">
        <f t="shared" si="146"/>
        <v>3355.3</v>
      </c>
      <c r="AN143" s="72">
        <f t="shared" si="147"/>
        <v>3355.3</v>
      </c>
      <c r="AO143" s="72">
        <f t="shared" si="148"/>
        <v>0</v>
      </c>
      <c r="AP143" s="72">
        <f t="shared" si="149"/>
        <v>0</v>
      </c>
    </row>
    <row r="144" spans="1:42" s="39" customFormat="1" ht="28.5">
      <c r="A144" s="32"/>
      <c r="B144" s="11" t="s">
        <v>165</v>
      </c>
      <c r="C144" s="42"/>
      <c r="D144" s="17" t="s">
        <v>144</v>
      </c>
      <c r="E144" s="17" t="s">
        <v>39</v>
      </c>
      <c r="F144" s="17" t="s">
        <v>10</v>
      </c>
      <c r="G144" s="17" t="s">
        <v>166</v>
      </c>
      <c r="H144" s="69">
        <f>I144+L144</f>
        <v>4345</v>
      </c>
      <c r="I144" s="69">
        <f>J144+K144</f>
        <v>4345</v>
      </c>
      <c r="J144" s="54">
        <f>(4345)</f>
        <v>4345</v>
      </c>
      <c r="K144" s="54"/>
      <c r="L144" s="54"/>
      <c r="M144" s="96">
        <f>N144+Q144</f>
        <v>655.3</v>
      </c>
      <c r="N144" s="96">
        <f>O144+P144</f>
        <v>655.3</v>
      </c>
      <c r="O144" s="95">
        <v>655.3</v>
      </c>
      <c r="P144" s="95"/>
      <c r="Q144" s="95"/>
      <c r="R144" s="69">
        <f t="shared" si="77"/>
        <v>5000.3</v>
      </c>
      <c r="S144" s="69">
        <f t="shared" si="78"/>
        <v>5000.3</v>
      </c>
      <c r="T144" s="54">
        <f t="shared" si="79"/>
        <v>5000.3</v>
      </c>
      <c r="U144" s="54">
        <f t="shared" si="80"/>
        <v>0</v>
      </c>
      <c r="V144" s="54">
        <f t="shared" si="81"/>
        <v>0</v>
      </c>
      <c r="W144" s="96">
        <f>X144+AA144</f>
        <v>0</v>
      </c>
      <c r="X144" s="96">
        <f>Y144+Z144</f>
        <v>0</v>
      </c>
      <c r="Y144" s="95"/>
      <c r="Z144" s="95"/>
      <c r="AA144" s="95"/>
      <c r="AB144" s="69">
        <f t="shared" si="140"/>
        <v>5000.3</v>
      </c>
      <c r="AC144" s="69">
        <f t="shared" si="141"/>
        <v>5000.3</v>
      </c>
      <c r="AD144" s="54">
        <f t="shared" si="142"/>
        <v>5000.3</v>
      </c>
      <c r="AE144" s="54">
        <f t="shared" si="143"/>
        <v>0</v>
      </c>
      <c r="AF144" s="54">
        <f t="shared" si="144"/>
        <v>0</v>
      </c>
      <c r="AG144" s="96">
        <f>AH144+AK144</f>
        <v>-1645</v>
      </c>
      <c r="AH144" s="96">
        <f>AI144+AJ144</f>
        <v>-1645</v>
      </c>
      <c r="AI144" s="95">
        <v>-1645</v>
      </c>
      <c r="AJ144" s="95"/>
      <c r="AK144" s="95"/>
      <c r="AL144" s="69">
        <f t="shared" si="145"/>
        <v>3355.3</v>
      </c>
      <c r="AM144" s="69">
        <f t="shared" si="146"/>
        <v>3355.3</v>
      </c>
      <c r="AN144" s="54">
        <f t="shared" si="147"/>
        <v>3355.3</v>
      </c>
      <c r="AO144" s="54">
        <f t="shared" si="148"/>
        <v>0</v>
      </c>
      <c r="AP144" s="54">
        <f t="shared" si="149"/>
        <v>0</v>
      </c>
    </row>
    <row r="145" spans="1:42" s="39" customFormat="1" ht="32.25" customHeight="1">
      <c r="A145" s="32"/>
      <c r="B145" s="11" t="s">
        <v>55</v>
      </c>
      <c r="C145" s="42"/>
      <c r="D145" s="17" t="s">
        <v>144</v>
      </c>
      <c r="E145" s="17" t="s">
        <v>39</v>
      </c>
      <c r="F145" s="17" t="s">
        <v>56</v>
      </c>
      <c r="G145" s="17"/>
      <c r="H145" s="72">
        <f aca="true" t="shared" si="167" ref="H145:Q145">H146+H148</f>
        <v>510</v>
      </c>
      <c r="I145" s="72">
        <f t="shared" si="167"/>
        <v>510</v>
      </c>
      <c r="J145" s="72">
        <f t="shared" si="167"/>
        <v>510</v>
      </c>
      <c r="K145" s="72">
        <f t="shared" si="167"/>
        <v>0</v>
      </c>
      <c r="L145" s="72">
        <f t="shared" si="167"/>
        <v>0</v>
      </c>
      <c r="M145" s="101">
        <f t="shared" si="167"/>
        <v>0</v>
      </c>
      <c r="N145" s="101">
        <f t="shared" si="167"/>
        <v>0</v>
      </c>
      <c r="O145" s="101">
        <f t="shared" si="167"/>
        <v>0</v>
      </c>
      <c r="P145" s="101">
        <f t="shared" si="167"/>
        <v>0</v>
      </c>
      <c r="Q145" s="101">
        <f t="shared" si="167"/>
        <v>0</v>
      </c>
      <c r="R145" s="72">
        <f t="shared" si="77"/>
        <v>510</v>
      </c>
      <c r="S145" s="72">
        <f t="shared" si="78"/>
        <v>510</v>
      </c>
      <c r="T145" s="72">
        <f t="shared" si="79"/>
        <v>510</v>
      </c>
      <c r="U145" s="72">
        <f t="shared" si="80"/>
        <v>0</v>
      </c>
      <c r="V145" s="72">
        <f t="shared" si="81"/>
        <v>0</v>
      </c>
      <c r="W145" s="101">
        <f>W146+W148</f>
        <v>0</v>
      </c>
      <c r="X145" s="101">
        <f>X146+X148</f>
        <v>0</v>
      </c>
      <c r="Y145" s="101">
        <f>Y146+Y148</f>
        <v>0</v>
      </c>
      <c r="Z145" s="101">
        <f>Z146+Z148</f>
        <v>0</v>
      </c>
      <c r="AA145" s="101">
        <f>AA146+AA148</f>
        <v>0</v>
      </c>
      <c r="AB145" s="72">
        <f t="shared" si="140"/>
        <v>510</v>
      </c>
      <c r="AC145" s="72">
        <f t="shared" si="141"/>
        <v>510</v>
      </c>
      <c r="AD145" s="72">
        <f t="shared" si="142"/>
        <v>510</v>
      </c>
      <c r="AE145" s="72">
        <f t="shared" si="143"/>
        <v>0</v>
      </c>
      <c r="AF145" s="72">
        <f t="shared" si="144"/>
        <v>0</v>
      </c>
      <c r="AG145" s="101">
        <f>AG146+AG148</f>
        <v>0</v>
      </c>
      <c r="AH145" s="101">
        <f>AH146+AH148</f>
        <v>0</v>
      </c>
      <c r="AI145" s="101">
        <f>AI146+AI148</f>
        <v>0</v>
      </c>
      <c r="AJ145" s="101">
        <f>AJ146+AJ148</f>
        <v>0</v>
      </c>
      <c r="AK145" s="101">
        <f>AK146+AK148</f>
        <v>0</v>
      </c>
      <c r="AL145" s="72">
        <f t="shared" si="145"/>
        <v>510</v>
      </c>
      <c r="AM145" s="72">
        <f t="shared" si="146"/>
        <v>510</v>
      </c>
      <c r="AN145" s="72">
        <f t="shared" si="147"/>
        <v>510</v>
      </c>
      <c r="AO145" s="72">
        <f t="shared" si="148"/>
        <v>0</v>
      </c>
      <c r="AP145" s="72">
        <f t="shared" si="149"/>
        <v>0</v>
      </c>
    </row>
    <row r="146" spans="1:42" s="39" customFormat="1" ht="28.5">
      <c r="A146" s="32"/>
      <c r="B146" s="11" t="s">
        <v>57</v>
      </c>
      <c r="C146" s="42"/>
      <c r="D146" s="17" t="s">
        <v>144</v>
      </c>
      <c r="E146" s="17" t="s">
        <v>39</v>
      </c>
      <c r="F146" s="17" t="s">
        <v>298</v>
      </c>
      <c r="G146" s="17"/>
      <c r="H146" s="72">
        <f aca="true" t="shared" si="168" ref="H146:Q146">H147</f>
        <v>510</v>
      </c>
      <c r="I146" s="72">
        <f t="shared" si="168"/>
        <v>510</v>
      </c>
      <c r="J146" s="72">
        <f t="shared" si="168"/>
        <v>510</v>
      </c>
      <c r="K146" s="72">
        <f t="shared" si="168"/>
        <v>0</v>
      </c>
      <c r="L146" s="72">
        <f t="shared" si="168"/>
        <v>0</v>
      </c>
      <c r="M146" s="101">
        <f t="shared" si="168"/>
        <v>0</v>
      </c>
      <c r="N146" s="101">
        <f t="shared" si="168"/>
        <v>0</v>
      </c>
      <c r="O146" s="101">
        <f t="shared" si="168"/>
        <v>0</v>
      </c>
      <c r="P146" s="101">
        <f t="shared" si="168"/>
        <v>0</v>
      </c>
      <c r="Q146" s="101">
        <f t="shared" si="168"/>
        <v>0</v>
      </c>
      <c r="R146" s="72">
        <f t="shared" si="77"/>
        <v>510</v>
      </c>
      <c r="S146" s="72">
        <f t="shared" si="78"/>
        <v>510</v>
      </c>
      <c r="T146" s="72">
        <f t="shared" si="79"/>
        <v>510</v>
      </c>
      <c r="U146" s="72">
        <f t="shared" si="80"/>
        <v>0</v>
      </c>
      <c r="V146" s="72">
        <f t="shared" si="81"/>
        <v>0</v>
      </c>
      <c r="W146" s="101">
        <f>W147</f>
        <v>0</v>
      </c>
      <c r="X146" s="101">
        <f>X147</f>
        <v>0</v>
      </c>
      <c r="Y146" s="101">
        <f>Y147</f>
        <v>0</v>
      </c>
      <c r="Z146" s="101">
        <f>Z147</f>
        <v>0</v>
      </c>
      <c r="AA146" s="101">
        <f>AA147</f>
        <v>0</v>
      </c>
      <c r="AB146" s="72">
        <f t="shared" si="140"/>
        <v>510</v>
      </c>
      <c r="AC146" s="72">
        <f t="shared" si="141"/>
        <v>510</v>
      </c>
      <c r="AD146" s="72">
        <f t="shared" si="142"/>
        <v>510</v>
      </c>
      <c r="AE146" s="72">
        <f t="shared" si="143"/>
        <v>0</v>
      </c>
      <c r="AF146" s="72">
        <f t="shared" si="144"/>
        <v>0</v>
      </c>
      <c r="AG146" s="101">
        <f>AG147</f>
        <v>0</v>
      </c>
      <c r="AH146" s="101">
        <f>AH147</f>
        <v>0</v>
      </c>
      <c r="AI146" s="101">
        <f>AI147</f>
        <v>0</v>
      </c>
      <c r="AJ146" s="101">
        <f>AJ147</f>
        <v>0</v>
      </c>
      <c r="AK146" s="101">
        <f>AK147</f>
        <v>0</v>
      </c>
      <c r="AL146" s="72">
        <f t="shared" si="145"/>
        <v>510</v>
      </c>
      <c r="AM146" s="72">
        <f t="shared" si="146"/>
        <v>510</v>
      </c>
      <c r="AN146" s="72">
        <f t="shared" si="147"/>
        <v>510</v>
      </c>
      <c r="AO146" s="72">
        <f t="shared" si="148"/>
        <v>0</v>
      </c>
      <c r="AP146" s="72">
        <f t="shared" si="149"/>
        <v>0</v>
      </c>
    </row>
    <row r="147" spans="1:42" s="39" customFormat="1" ht="28.5">
      <c r="A147" s="32"/>
      <c r="B147" s="11" t="s">
        <v>165</v>
      </c>
      <c r="C147" s="42"/>
      <c r="D147" s="17" t="s">
        <v>144</v>
      </c>
      <c r="E147" s="17" t="s">
        <v>39</v>
      </c>
      <c r="F147" s="17" t="s">
        <v>298</v>
      </c>
      <c r="G147" s="17" t="s">
        <v>166</v>
      </c>
      <c r="H147" s="69">
        <f>I147+L147</f>
        <v>510</v>
      </c>
      <c r="I147" s="69">
        <f>J147+K147</f>
        <v>510</v>
      </c>
      <c r="J147" s="54">
        <f>(510)</f>
        <v>510</v>
      </c>
      <c r="K147" s="54"/>
      <c r="L147" s="54"/>
      <c r="M147" s="96">
        <f>N147+Q147</f>
        <v>0</v>
      </c>
      <c r="N147" s="96">
        <f>O147+P147</f>
        <v>0</v>
      </c>
      <c r="O147" s="95"/>
      <c r="P147" s="95"/>
      <c r="Q147" s="95"/>
      <c r="R147" s="69">
        <f t="shared" si="77"/>
        <v>510</v>
      </c>
      <c r="S147" s="69">
        <f t="shared" si="78"/>
        <v>510</v>
      </c>
      <c r="T147" s="54">
        <f t="shared" si="79"/>
        <v>510</v>
      </c>
      <c r="U147" s="54">
        <f t="shared" si="80"/>
        <v>0</v>
      </c>
      <c r="V147" s="54">
        <f t="shared" si="81"/>
        <v>0</v>
      </c>
      <c r="W147" s="96">
        <f>X147+AA147</f>
        <v>0</v>
      </c>
      <c r="X147" s="96">
        <f>Y147+Z147</f>
        <v>0</v>
      </c>
      <c r="Y147" s="95"/>
      <c r="Z147" s="95"/>
      <c r="AA147" s="95"/>
      <c r="AB147" s="69">
        <f t="shared" si="140"/>
        <v>510</v>
      </c>
      <c r="AC147" s="69">
        <f t="shared" si="141"/>
        <v>510</v>
      </c>
      <c r="AD147" s="54">
        <f t="shared" si="142"/>
        <v>510</v>
      </c>
      <c r="AE147" s="54">
        <f t="shared" si="143"/>
        <v>0</v>
      </c>
      <c r="AF147" s="54">
        <f t="shared" si="144"/>
        <v>0</v>
      </c>
      <c r="AG147" s="96">
        <f>AH147+AK147</f>
        <v>0</v>
      </c>
      <c r="AH147" s="96">
        <f>AI147+AJ147</f>
        <v>0</v>
      </c>
      <c r="AI147" s="95"/>
      <c r="AJ147" s="95"/>
      <c r="AK147" s="95"/>
      <c r="AL147" s="69">
        <f t="shared" si="145"/>
        <v>510</v>
      </c>
      <c r="AM147" s="69">
        <f t="shared" si="146"/>
        <v>510</v>
      </c>
      <c r="AN147" s="54">
        <f t="shared" si="147"/>
        <v>510</v>
      </c>
      <c r="AO147" s="54">
        <f t="shared" si="148"/>
        <v>0</v>
      </c>
      <c r="AP147" s="54">
        <f t="shared" si="149"/>
        <v>0</v>
      </c>
    </row>
    <row r="148" spans="1:42" s="39" customFormat="1" ht="28.5" customHeight="1" hidden="1" outlineLevel="1">
      <c r="A148" s="32"/>
      <c r="B148" s="11" t="s">
        <v>58</v>
      </c>
      <c r="C148" s="11"/>
      <c r="D148" s="17" t="s">
        <v>144</v>
      </c>
      <c r="E148" s="17" t="s">
        <v>39</v>
      </c>
      <c r="F148" s="17" t="s">
        <v>299</v>
      </c>
      <c r="G148" s="17"/>
      <c r="H148" s="72">
        <f aca="true" t="shared" si="169" ref="H148:Q148">H149</f>
        <v>0</v>
      </c>
      <c r="I148" s="72">
        <f t="shared" si="169"/>
        <v>0</v>
      </c>
      <c r="J148" s="54">
        <f t="shared" si="169"/>
        <v>0</v>
      </c>
      <c r="K148" s="54">
        <f t="shared" si="169"/>
        <v>0</v>
      </c>
      <c r="L148" s="54">
        <f t="shared" si="169"/>
        <v>0</v>
      </c>
      <c r="M148" s="101">
        <f t="shared" si="169"/>
        <v>0</v>
      </c>
      <c r="N148" s="101">
        <f t="shared" si="169"/>
        <v>0</v>
      </c>
      <c r="O148" s="95">
        <f t="shared" si="169"/>
        <v>0</v>
      </c>
      <c r="P148" s="95">
        <f t="shared" si="169"/>
        <v>0</v>
      </c>
      <c r="Q148" s="95">
        <f t="shared" si="169"/>
        <v>0</v>
      </c>
      <c r="R148" s="72">
        <f t="shared" si="77"/>
        <v>0</v>
      </c>
      <c r="S148" s="72">
        <f t="shared" si="78"/>
        <v>0</v>
      </c>
      <c r="T148" s="54">
        <f t="shared" si="79"/>
        <v>0</v>
      </c>
      <c r="U148" s="54">
        <f t="shared" si="80"/>
        <v>0</v>
      </c>
      <c r="V148" s="54">
        <f t="shared" si="81"/>
        <v>0</v>
      </c>
      <c r="W148" s="101">
        <f>W149</f>
        <v>0</v>
      </c>
      <c r="X148" s="101">
        <f>X149</f>
        <v>0</v>
      </c>
      <c r="Y148" s="95">
        <f>Y149</f>
        <v>0</v>
      </c>
      <c r="Z148" s="95">
        <f>Z149</f>
        <v>0</v>
      </c>
      <c r="AA148" s="95">
        <f>AA149</f>
        <v>0</v>
      </c>
      <c r="AB148" s="72">
        <f t="shared" si="140"/>
        <v>0</v>
      </c>
      <c r="AC148" s="72">
        <f t="shared" si="141"/>
        <v>0</v>
      </c>
      <c r="AD148" s="54">
        <f t="shared" si="142"/>
        <v>0</v>
      </c>
      <c r="AE148" s="54">
        <f t="shared" si="143"/>
        <v>0</v>
      </c>
      <c r="AF148" s="54">
        <f t="shared" si="144"/>
        <v>0</v>
      </c>
      <c r="AG148" s="101">
        <f>AG149</f>
        <v>0</v>
      </c>
      <c r="AH148" s="101">
        <f>AH149</f>
        <v>0</v>
      </c>
      <c r="AI148" s="95">
        <f>AI149</f>
        <v>0</v>
      </c>
      <c r="AJ148" s="95">
        <f>AJ149</f>
        <v>0</v>
      </c>
      <c r="AK148" s="95">
        <f>AK149</f>
        <v>0</v>
      </c>
      <c r="AL148" s="72">
        <f t="shared" si="145"/>
        <v>0</v>
      </c>
      <c r="AM148" s="72">
        <f t="shared" si="146"/>
        <v>0</v>
      </c>
      <c r="AN148" s="54">
        <f t="shared" si="147"/>
        <v>0</v>
      </c>
      <c r="AO148" s="54">
        <f t="shared" si="148"/>
        <v>0</v>
      </c>
      <c r="AP148" s="54">
        <f t="shared" si="149"/>
        <v>0</v>
      </c>
    </row>
    <row r="149" spans="1:42" s="39" customFormat="1" ht="14.25" customHeight="1" hidden="1" outlineLevel="1">
      <c r="A149" s="32"/>
      <c r="B149" s="11" t="s">
        <v>255</v>
      </c>
      <c r="C149" s="42"/>
      <c r="D149" s="17" t="s">
        <v>144</v>
      </c>
      <c r="E149" s="17" t="s">
        <v>39</v>
      </c>
      <c r="F149" s="17" t="s">
        <v>299</v>
      </c>
      <c r="G149" s="17" t="s">
        <v>256</v>
      </c>
      <c r="H149" s="69">
        <f>I149+L149</f>
        <v>0</v>
      </c>
      <c r="I149" s="69">
        <f>J149+K149</f>
        <v>0</v>
      </c>
      <c r="J149" s="54"/>
      <c r="K149" s="54"/>
      <c r="L149" s="54"/>
      <c r="M149" s="96">
        <f>N149+Q149</f>
        <v>0</v>
      </c>
      <c r="N149" s="96">
        <f>O149+P149</f>
        <v>0</v>
      </c>
      <c r="O149" s="95"/>
      <c r="P149" s="95"/>
      <c r="Q149" s="95"/>
      <c r="R149" s="69">
        <f t="shared" si="77"/>
        <v>0</v>
      </c>
      <c r="S149" s="69">
        <f t="shared" si="78"/>
        <v>0</v>
      </c>
      <c r="T149" s="54">
        <f t="shared" si="79"/>
        <v>0</v>
      </c>
      <c r="U149" s="54">
        <f t="shared" si="80"/>
        <v>0</v>
      </c>
      <c r="V149" s="54">
        <f t="shared" si="81"/>
        <v>0</v>
      </c>
      <c r="W149" s="96">
        <f>X149+AA149</f>
        <v>0</v>
      </c>
      <c r="X149" s="96">
        <f>Y149+Z149</f>
        <v>0</v>
      </c>
      <c r="Y149" s="95"/>
      <c r="Z149" s="95"/>
      <c r="AA149" s="95"/>
      <c r="AB149" s="69">
        <f t="shared" si="140"/>
        <v>0</v>
      </c>
      <c r="AC149" s="69">
        <f t="shared" si="141"/>
        <v>0</v>
      </c>
      <c r="AD149" s="54">
        <f t="shared" si="142"/>
        <v>0</v>
      </c>
      <c r="AE149" s="54">
        <f t="shared" si="143"/>
        <v>0</v>
      </c>
      <c r="AF149" s="54">
        <f t="shared" si="144"/>
        <v>0</v>
      </c>
      <c r="AG149" s="96">
        <f>AH149+AK149</f>
        <v>0</v>
      </c>
      <c r="AH149" s="96">
        <f>AI149+AJ149</f>
        <v>0</v>
      </c>
      <c r="AI149" s="95"/>
      <c r="AJ149" s="95"/>
      <c r="AK149" s="95"/>
      <c r="AL149" s="69">
        <f t="shared" si="145"/>
        <v>0</v>
      </c>
      <c r="AM149" s="69">
        <f t="shared" si="146"/>
        <v>0</v>
      </c>
      <c r="AN149" s="54">
        <f t="shared" si="147"/>
        <v>0</v>
      </c>
      <c r="AO149" s="54">
        <f t="shared" si="148"/>
        <v>0</v>
      </c>
      <c r="AP149" s="54">
        <f t="shared" si="149"/>
        <v>0</v>
      </c>
    </row>
    <row r="150" spans="1:42" ht="14.25" collapsed="1">
      <c r="A150" s="23" t="s">
        <v>74</v>
      </c>
      <c r="B150" s="49" t="s">
        <v>59</v>
      </c>
      <c r="C150" s="10"/>
      <c r="D150" s="6" t="s">
        <v>148</v>
      </c>
      <c r="E150" s="6"/>
      <c r="F150" s="6"/>
      <c r="G150" s="6"/>
      <c r="H150" s="56">
        <f aca="true" t="shared" si="170" ref="H150:Q150">H151+H176+H201+H216</f>
        <v>140824</v>
      </c>
      <c r="I150" s="56">
        <f t="shared" si="170"/>
        <v>80423</v>
      </c>
      <c r="J150" s="56">
        <f t="shared" si="170"/>
        <v>80423</v>
      </c>
      <c r="K150" s="56">
        <f t="shared" si="170"/>
        <v>0</v>
      </c>
      <c r="L150" s="56">
        <f t="shared" si="170"/>
        <v>60401</v>
      </c>
      <c r="M150" s="92">
        <f t="shared" si="170"/>
        <v>30405.6</v>
      </c>
      <c r="N150" s="92">
        <f t="shared" si="170"/>
        <v>30031</v>
      </c>
      <c r="O150" s="92">
        <f t="shared" si="170"/>
        <v>30031</v>
      </c>
      <c r="P150" s="92">
        <f t="shared" si="170"/>
        <v>0</v>
      </c>
      <c r="Q150" s="92">
        <f t="shared" si="170"/>
        <v>374.6</v>
      </c>
      <c r="R150" s="56">
        <f aca="true" t="shared" si="171" ref="R150:R218">M150+H150</f>
        <v>171229.6</v>
      </c>
      <c r="S150" s="56">
        <f aca="true" t="shared" si="172" ref="S150:S218">N150+I150</f>
        <v>110454</v>
      </c>
      <c r="T150" s="56">
        <f aca="true" t="shared" si="173" ref="T150:T218">O150+J150</f>
        <v>110454</v>
      </c>
      <c r="U150" s="56">
        <f aca="true" t="shared" si="174" ref="U150:U218">P150+K150</f>
        <v>0</v>
      </c>
      <c r="V150" s="56">
        <f aca="true" t="shared" si="175" ref="V150:V218">Q150+L150</f>
        <v>60775.6</v>
      </c>
      <c r="W150" s="92">
        <f>W151+W176+W201+W216</f>
        <v>0</v>
      </c>
      <c r="X150" s="92">
        <f>X151+X176+X201+X216</f>
        <v>60775.6</v>
      </c>
      <c r="Y150" s="92">
        <f>Y151+Y176+Y201+Y216</f>
        <v>60775.6</v>
      </c>
      <c r="Z150" s="92">
        <f>Z151+Z176+Z201+Z216</f>
        <v>0</v>
      </c>
      <c r="AA150" s="92">
        <f>AA151+AA176+AA201+AA216</f>
        <v>-60775.6</v>
      </c>
      <c r="AB150" s="56">
        <f t="shared" si="140"/>
        <v>171229.6</v>
      </c>
      <c r="AC150" s="56">
        <f t="shared" si="141"/>
        <v>171229.6</v>
      </c>
      <c r="AD150" s="56">
        <f t="shared" si="142"/>
        <v>171229.6</v>
      </c>
      <c r="AE150" s="56">
        <f t="shared" si="143"/>
        <v>0</v>
      </c>
      <c r="AF150" s="56">
        <f t="shared" si="144"/>
        <v>0</v>
      </c>
      <c r="AG150" s="92">
        <f>AG151+AG176+AG201+AG216</f>
        <v>-113.9999800000005</v>
      </c>
      <c r="AH150" s="92">
        <f>AH151+AH176+AH201+AH216</f>
        <v>-113.9999800000005</v>
      </c>
      <c r="AI150" s="92">
        <f>AI151+AI176+AI201+AI216</f>
        <v>-113.9999800000005</v>
      </c>
      <c r="AJ150" s="92">
        <f>AJ151+AJ176+AJ201+AJ216</f>
        <v>0</v>
      </c>
      <c r="AK150" s="92">
        <f>AK151+AK176+AK201+AK216</f>
        <v>0</v>
      </c>
      <c r="AL150" s="56">
        <f t="shared" si="145"/>
        <v>171115.60002</v>
      </c>
      <c r="AM150" s="56">
        <f t="shared" si="146"/>
        <v>171115.60002</v>
      </c>
      <c r="AN150" s="56">
        <f t="shared" si="147"/>
        <v>171115.60002</v>
      </c>
      <c r="AO150" s="56">
        <f t="shared" si="148"/>
        <v>0</v>
      </c>
      <c r="AP150" s="56">
        <f t="shared" si="149"/>
        <v>0</v>
      </c>
    </row>
    <row r="151" spans="1:42" s="39" customFormat="1" ht="14.25">
      <c r="A151" s="43"/>
      <c r="B151" s="18" t="s">
        <v>60</v>
      </c>
      <c r="C151" s="11"/>
      <c r="D151" s="13" t="s">
        <v>148</v>
      </c>
      <c r="E151" s="13" t="s">
        <v>137</v>
      </c>
      <c r="F151" s="13"/>
      <c r="G151" s="13"/>
      <c r="H151" s="57">
        <f>H152+H158+H165+H171+H155</f>
        <v>39302</v>
      </c>
      <c r="I151" s="57">
        <f aca="true" t="shared" si="176" ref="I151:V151">I152+I158+I165+I171+I155</f>
        <v>18347</v>
      </c>
      <c r="J151" s="57">
        <f t="shared" si="176"/>
        <v>18347</v>
      </c>
      <c r="K151" s="57">
        <f t="shared" si="176"/>
        <v>0</v>
      </c>
      <c r="L151" s="57">
        <f t="shared" si="176"/>
        <v>20955</v>
      </c>
      <c r="M151" s="57">
        <f t="shared" si="176"/>
        <v>9465.7</v>
      </c>
      <c r="N151" s="57">
        <f t="shared" si="176"/>
        <v>9465.7</v>
      </c>
      <c r="O151" s="57">
        <f t="shared" si="176"/>
        <v>9465.7</v>
      </c>
      <c r="P151" s="57">
        <f t="shared" si="176"/>
        <v>0</v>
      </c>
      <c r="Q151" s="57">
        <f t="shared" si="176"/>
        <v>0</v>
      </c>
      <c r="R151" s="57">
        <f t="shared" si="176"/>
        <v>48767.7</v>
      </c>
      <c r="S151" s="57">
        <f t="shared" si="176"/>
        <v>27812.7</v>
      </c>
      <c r="T151" s="57">
        <f t="shared" si="176"/>
        <v>27812.7</v>
      </c>
      <c r="U151" s="57">
        <f t="shared" si="176"/>
        <v>0</v>
      </c>
      <c r="V151" s="57">
        <f t="shared" si="176"/>
        <v>20955</v>
      </c>
      <c r="W151" s="57">
        <f aca="true" t="shared" si="177" ref="W151:AF151">W152+W158+W165+W171+W155</f>
        <v>0</v>
      </c>
      <c r="X151" s="57">
        <f t="shared" si="177"/>
        <v>20955</v>
      </c>
      <c r="Y151" s="57">
        <f t="shared" si="177"/>
        <v>20955</v>
      </c>
      <c r="Z151" s="57">
        <f t="shared" si="177"/>
        <v>0</v>
      </c>
      <c r="AA151" s="57">
        <f t="shared" si="177"/>
        <v>-20955</v>
      </c>
      <c r="AB151" s="57">
        <f t="shared" si="177"/>
        <v>48767.7</v>
      </c>
      <c r="AC151" s="57">
        <f t="shared" si="177"/>
        <v>48767.7</v>
      </c>
      <c r="AD151" s="57">
        <f t="shared" si="177"/>
        <v>48767.7</v>
      </c>
      <c r="AE151" s="57">
        <f t="shared" si="177"/>
        <v>0</v>
      </c>
      <c r="AF151" s="57">
        <f t="shared" si="177"/>
        <v>0</v>
      </c>
      <c r="AG151" s="57">
        <f aca="true" t="shared" si="178" ref="AG151:AP151">AG152+AG158+AG165+AG171+AG155</f>
        <v>-30786.5</v>
      </c>
      <c r="AH151" s="57">
        <f t="shared" si="178"/>
        <v>-30786.5</v>
      </c>
      <c r="AI151" s="57">
        <f t="shared" si="178"/>
        <v>-30786.5</v>
      </c>
      <c r="AJ151" s="57">
        <f t="shared" si="178"/>
        <v>0</v>
      </c>
      <c r="AK151" s="57">
        <f t="shared" si="178"/>
        <v>0</v>
      </c>
      <c r="AL151" s="57">
        <f t="shared" si="178"/>
        <v>17981.2</v>
      </c>
      <c r="AM151" s="57">
        <f t="shared" si="178"/>
        <v>17981.2</v>
      </c>
      <c r="AN151" s="57">
        <f t="shared" si="178"/>
        <v>17981.2</v>
      </c>
      <c r="AO151" s="57">
        <f t="shared" si="178"/>
        <v>0</v>
      </c>
      <c r="AP151" s="57">
        <f t="shared" si="178"/>
        <v>0</v>
      </c>
    </row>
    <row r="152" spans="1:42" s="39" customFormat="1" ht="42.75" customHeight="1" hidden="1" outlineLevel="1">
      <c r="A152" s="44"/>
      <c r="B152" s="42" t="s">
        <v>257</v>
      </c>
      <c r="C152" s="11"/>
      <c r="D152" s="15" t="s">
        <v>148</v>
      </c>
      <c r="E152" s="15" t="s">
        <v>137</v>
      </c>
      <c r="F152" s="15" t="s">
        <v>61</v>
      </c>
      <c r="G152" s="15"/>
      <c r="H152" s="68">
        <f>H153</f>
        <v>0</v>
      </c>
      <c r="I152" s="68">
        <f>I153</f>
        <v>0</v>
      </c>
      <c r="J152" s="68">
        <f aca="true" t="shared" si="179" ref="H152:L153">J153</f>
        <v>0</v>
      </c>
      <c r="K152" s="68">
        <f t="shared" si="179"/>
        <v>0</v>
      </c>
      <c r="L152" s="68">
        <f t="shared" si="179"/>
        <v>0</v>
      </c>
      <c r="M152" s="94">
        <f>M153</f>
        <v>0</v>
      </c>
      <c r="N152" s="94">
        <f>N153</f>
        <v>0</v>
      </c>
      <c r="O152" s="94">
        <f aca="true" t="shared" si="180" ref="M152:Q153">O153</f>
        <v>0</v>
      </c>
      <c r="P152" s="94">
        <f t="shared" si="180"/>
        <v>0</v>
      </c>
      <c r="Q152" s="94">
        <f t="shared" si="180"/>
        <v>0</v>
      </c>
      <c r="R152" s="68">
        <f t="shared" si="171"/>
        <v>0</v>
      </c>
      <c r="S152" s="68">
        <f t="shared" si="172"/>
        <v>0</v>
      </c>
      <c r="T152" s="68">
        <f t="shared" si="173"/>
        <v>0</v>
      </c>
      <c r="U152" s="68">
        <f t="shared" si="174"/>
        <v>0</v>
      </c>
      <c r="V152" s="68">
        <f t="shared" si="175"/>
        <v>0</v>
      </c>
      <c r="W152" s="94">
        <f>W153</f>
        <v>0</v>
      </c>
      <c r="X152" s="94">
        <f>X153</f>
        <v>0</v>
      </c>
      <c r="Y152" s="94">
        <f aca="true" t="shared" si="181" ref="W152:AA153">Y153</f>
        <v>0</v>
      </c>
      <c r="Z152" s="94">
        <f t="shared" si="181"/>
        <v>0</v>
      </c>
      <c r="AA152" s="94">
        <f t="shared" si="181"/>
        <v>0</v>
      </c>
      <c r="AB152" s="68">
        <f aca="true" t="shared" si="182" ref="AB152:AF154">W152+R152</f>
        <v>0</v>
      </c>
      <c r="AC152" s="68">
        <f t="shared" si="182"/>
        <v>0</v>
      </c>
      <c r="AD152" s="68">
        <f t="shared" si="182"/>
        <v>0</v>
      </c>
      <c r="AE152" s="68">
        <f t="shared" si="182"/>
        <v>0</v>
      </c>
      <c r="AF152" s="68">
        <f t="shared" si="182"/>
        <v>0</v>
      </c>
      <c r="AG152" s="94">
        <f>AG153</f>
        <v>0</v>
      </c>
      <c r="AH152" s="94">
        <f>AH153</f>
        <v>0</v>
      </c>
      <c r="AI152" s="94">
        <f aca="true" t="shared" si="183" ref="AG152:AK153">AI153</f>
        <v>0</v>
      </c>
      <c r="AJ152" s="94">
        <f t="shared" si="183"/>
        <v>0</v>
      </c>
      <c r="AK152" s="94">
        <f t="shared" si="183"/>
        <v>0</v>
      </c>
      <c r="AL152" s="68">
        <f aca="true" t="shared" si="184" ref="AL152:AP154">AG152+AB152</f>
        <v>0</v>
      </c>
      <c r="AM152" s="68">
        <f t="shared" si="184"/>
        <v>0</v>
      </c>
      <c r="AN152" s="68">
        <f t="shared" si="184"/>
        <v>0</v>
      </c>
      <c r="AO152" s="68">
        <f t="shared" si="184"/>
        <v>0</v>
      </c>
      <c r="AP152" s="68">
        <f t="shared" si="184"/>
        <v>0</v>
      </c>
    </row>
    <row r="153" spans="1:42" s="21" customFormat="1" ht="57" customHeight="1" hidden="1" outlineLevel="1">
      <c r="A153" s="44"/>
      <c r="B153" s="42" t="s">
        <v>258</v>
      </c>
      <c r="C153" s="18"/>
      <c r="D153" s="15" t="s">
        <v>148</v>
      </c>
      <c r="E153" s="15" t="s">
        <v>137</v>
      </c>
      <c r="F153" s="15" t="s">
        <v>259</v>
      </c>
      <c r="G153" s="15"/>
      <c r="H153" s="69">
        <f t="shared" si="179"/>
        <v>0</v>
      </c>
      <c r="I153" s="69">
        <f t="shared" si="179"/>
        <v>0</v>
      </c>
      <c r="J153" s="69">
        <f t="shared" si="179"/>
        <v>0</v>
      </c>
      <c r="K153" s="69">
        <f t="shared" si="179"/>
        <v>0</v>
      </c>
      <c r="L153" s="69">
        <f t="shared" si="179"/>
        <v>0</v>
      </c>
      <c r="M153" s="96">
        <f t="shared" si="180"/>
        <v>0</v>
      </c>
      <c r="N153" s="96">
        <f t="shared" si="180"/>
        <v>0</v>
      </c>
      <c r="O153" s="96">
        <f t="shared" si="180"/>
        <v>0</v>
      </c>
      <c r="P153" s="96">
        <f t="shared" si="180"/>
        <v>0</v>
      </c>
      <c r="Q153" s="96">
        <f t="shared" si="180"/>
        <v>0</v>
      </c>
      <c r="R153" s="69">
        <f t="shared" si="171"/>
        <v>0</v>
      </c>
      <c r="S153" s="69">
        <f t="shared" si="172"/>
        <v>0</v>
      </c>
      <c r="T153" s="69">
        <f t="shared" si="173"/>
        <v>0</v>
      </c>
      <c r="U153" s="69">
        <f t="shared" si="174"/>
        <v>0</v>
      </c>
      <c r="V153" s="69">
        <f t="shared" si="175"/>
        <v>0</v>
      </c>
      <c r="W153" s="96">
        <f t="shared" si="181"/>
        <v>0</v>
      </c>
      <c r="X153" s="96">
        <f t="shared" si="181"/>
        <v>0</v>
      </c>
      <c r="Y153" s="96">
        <f t="shared" si="181"/>
        <v>0</v>
      </c>
      <c r="Z153" s="96">
        <f t="shared" si="181"/>
        <v>0</v>
      </c>
      <c r="AA153" s="96">
        <f t="shared" si="181"/>
        <v>0</v>
      </c>
      <c r="AB153" s="69">
        <f t="shared" si="182"/>
        <v>0</v>
      </c>
      <c r="AC153" s="69">
        <f t="shared" si="182"/>
        <v>0</v>
      </c>
      <c r="AD153" s="69">
        <f t="shared" si="182"/>
        <v>0</v>
      </c>
      <c r="AE153" s="69">
        <f t="shared" si="182"/>
        <v>0</v>
      </c>
      <c r="AF153" s="69">
        <f t="shared" si="182"/>
        <v>0</v>
      </c>
      <c r="AG153" s="96">
        <f t="shared" si="183"/>
        <v>0</v>
      </c>
      <c r="AH153" s="96">
        <f t="shared" si="183"/>
        <v>0</v>
      </c>
      <c r="AI153" s="96">
        <f t="shared" si="183"/>
        <v>0</v>
      </c>
      <c r="AJ153" s="96">
        <f t="shared" si="183"/>
        <v>0</v>
      </c>
      <c r="AK153" s="96">
        <f t="shared" si="183"/>
        <v>0</v>
      </c>
      <c r="AL153" s="69">
        <f t="shared" si="184"/>
        <v>0</v>
      </c>
      <c r="AM153" s="69">
        <f t="shared" si="184"/>
        <v>0</v>
      </c>
      <c r="AN153" s="69">
        <f t="shared" si="184"/>
        <v>0</v>
      </c>
      <c r="AO153" s="69">
        <f t="shared" si="184"/>
        <v>0</v>
      </c>
      <c r="AP153" s="69">
        <f t="shared" si="184"/>
        <v>0</v>
      </c>
    </row>
    <row r="154" spans="1:42" s="21" customFormat="1" ht="15" customHeight="1" hidden="1" outlineLevel="1">
      <c r="A154" s="44"/>
      <c r="B154" s="42" t="s">
        <v>260</v>
      </c>
      <c r="C154" s="18"/>
      <c r="D154" s="15" t="s">
        <v>148</v>
      </c>
      <c r="E154" s="15" t="s">
        <v>137</v>
      </c>
      <c r="F154" s="15" t="s">
        <v>259</v>
      </c>
      <c r="G154" s="15" t="s">
        <v>261</v>
      </c>
      <c r="H154" s="69">
        <f>I154+L154</f>
        <v>0</v>
      </c>
      <c r="I154" s="69">
        <f>J154+K154</f>
        <v>0</v>
      </c>
      <c r="J154" s="54"/>
      <c r="K154" s="54"/>
      <c r="L154" s="54"/>
      <c r="M154" s="96">
        <f>N154+Q154</f>
        <v>0</v>
      </c>
      <c r="N154" s="96">
        <f>O154+P154</f>
        <v>0</v>
      </c>
      <c r="O154" s="95"/>
      <c r="P154" s="95"/>
      <c r="Q154" s="95"/>
      <c r="R154" s="69">
        <f t="shared" si="171"/>
        <v>0</v>
      </c>
      <c r="S154" s="69">
        <f t="shared" si="172"/>
        <v>0</v>
      </c>
      <c r="T154" s="54">
        <f t="shared" si="173"/>
        <v>0</v>
      </c>
      <c r="U154" s="54">
        <f t="shared" si="174"/>
        <v>0</v>
      </c>
      <c r="V154" s="54">
        <f t="shared" si="175"/>
        <v>0</v>
      </c>
      <c r="W154" s="96">
        <f>X154+AA154</f>
        <v>0</v>
      </c>
      <c r="X154" s="96">
        <f>Y154+Z154</f>
        <v>0</v>
      </c>
      <c r="Y154" s="95"/>
      <c r="Z154" s="95"/>
      <c r="AA154" s="95"/>
      <c r="AB154" s="69">
        <f t="shared" si="182"/>
        <v>0</v>
      </c>
      <c r="AC154" s="69">
        <f t="shared" si="182"/>
        <v>0</v>
      </c>
      <c r="AD154" s="54">
        <f t="shared" si="182"/>
        <v>0</v>
      </c>
      <c r="AE154" s="54">
        <f t="shared" si="182"/>
        <v>0</v>
      </c>
      <c r="AF154" s="54">
        <f t="shared" si="182"/>
        <v>0</v>
      </c>
      <c r="AG154" s="96">
        <f>AH154+AK154</f>
        <v>0</v>
      </c>
      <c r="AH154" s="96">
        <f>AI154+AJ154</f>
        <v>0</v>
      </c>
      <c r="AI154" s="95"/>
      <c r="AJ154" s="95"/>
      <c r="AK154" s="95"/>
      <c r="AL154" s="69">
        <f t="shared" si="184"/>
        <v>0</v>
      </c>
      <c r="AM154" s="69">
        <f t="shared" si="184"/>
        <v>0</v>
      </c>
      <c r="AN154" s="54">
        <f t="shared" si="184"/>
        <v>0</v>
      </c>
      <c r="AO154" s="54">
        <f t="shared" si="184"/>
        <v>0</v>
      </c>
      <c r="AP154" s="54">
        <f t="shared" si="184"/>
        <v>0</v>
      </c>
    </row>
    <row r="155" spans="1:42" s="21" customFormat="1" ht="42.75" outlineLevel="1">
      <c r="A155" s="44"/>
      <c r="B155" s="42" t="s">
        <v>257</v>
      </c>
      <c r="C155" s="11"/>
      <c r="D155" s="15" t="s">
        <v>148</v>
      </c>
      <c r="E155" s="15" t="s">
        <v>137</v>
      </c>
      <c r="F155" s="15" t="s">
        <v>61</v>
      </c>
      <c r="G155" s="15"/>
      <c r="H155" s="69">
        <f>H156</f>
        <v>0</v>
      </c>
      <c r="I155" s="69">
        <f aca="true" t="shared" si="185" ref="I155:X156">I156</f>
        <v>0</v>
      </c>
      <c r="J155" s="54">
        <f t="shared" si="185"/>
        <v>0</v>
      </c>
      <c r="K155" s="54">
        <f t="shared" si="185"/>
        <v>0</v>
      </c>
      <c r="L155" s="54">
        <f t="shared" si="185"/>
        <v>0</v>
      </c>
      <c r="M155" s="96">
        <f t="shared" si="185"/>
        <v>1480.2</v>
      </c>
      <c r="N155" s="96">
        <f t="shared" si="185"/>
        <v>1480.2</v>
      </c>
      <c r="O155" s="95">
        <f t="shared" si="185"/>
        <v>1480.2</v>
      </c>
      <c r="P155" s="95">
        <f t="shared" si="185"/>
        <v>0</v>
      </c>
      <c r="Q155" s="95">
        <f t="shared" si="185"/>
        <v>0</v>
      </c>
      <c r="R155" s="69">
        <f t="shared" si="185"/>
        <v>1480.2</v>
      </c>
      <c r="S155" s="69">
        <f t="shared" si="185"/>
        <v>1480.2</v>
      </c>
      <c r="T155" s="54">
        <f t="shared" si="185"/>
        <v>1480.2</v>
      </c>
      <c r="U155" s="54">
        <f t="shared" si="185"/>
        <v>0</v>
      </c>
      <c r="V155" s="54">
        <f t="shared" si="185"/>
        <v>0</v>
      </c>
      <c r="W155" s="96">
        <f t="shared" si="185"/>
        <v>0</v>
      </c>
      <c r="X155" s="96">
        <f t="shared" si="185"/>
        <v>0</v>
      </c>
      <c r="Y155" s="95">
        <f aca="true" t="shared" si="186" ref="W155:AL156">Y156</f>
        <v>0</v>
      </c>
      <c r="Z155" s="95">
        <f t="shared" si="186"/>
        <v>0</v>
      </c>
      <c r="AA155" s="95">
        <f t="shared" si="186"/>
        <v>0</v>
      </c>
      <c r="AB155" s="69">
        <f t="shared" si="186"/>
        <v>1480.2</v>
      </c>
      <c r="AC155" s="69">
        <f t="shared" si="186"/>
        <v>1480.2</v>
      </c>
      <c r="AD155" s="54">
        <f t="shared" si="186"/>
        <v>1480.2</v>
      </c>
      <c r="AE155" s="54">
        <f t="shared" si="186"/>
        <v>0</v>
      </c>
      <c r="AF155" s="54">
        <f t="shared" si="186"/>
        <v>0</v>
      </c>
      <c r="AG155" s="96">
        <f t="shared" si="186"/>
        <v>0</v>
      </c>
      <c r="AH155" s="96">
        <f t="shared" si="186"/>
        <v>0</v>
      </c>
      <c r="AI155" s="95">
        <f t="shared" si="186"/>
        <v>0</v>
      </c>
      <c r="AJ155" s="95">
        <f t="shared" si="186"/>
        <v>0</v>
      </c>
      <c r="AK155" s="95">
        <f t="shared" si="186"/>
        <v>0</v>
      </c>
      <c r="AL155" s="69">
        <f t="shared" si="186"/>
        <v>1480.2</v>
      </c>
      <c r="AM155" s="69">
        <f aca="true" t="shared" si="187" ref="AG155:AP156">AM156</f>
        <v>1480.2</v>
      </c>
      <c r="AN155" s="54">
        <f t="shared" si="187"/>
        <v>1480.2</v>
      </c>
      <c r="AO155" s="54">
        <f t="shared" si="187"/>
        <v>0</v>
      </c>
      <c r="AP155" s="54">
        <f t="shared" si="187"/>
        <v>0</v>
      </c>
    </row>
    <row r="156" spans="1:42" s="21" customFormat="1" ht="42.75" outlineLevel="1">
      <c r="A156" s="44"/>
      <c r="B156" s="42" t="s">
        <v>258</v>
      </c>
      <c r="C156" s="18"/>
      <c r="D156" s="15" t="s">
        <v>148</v>
      </c>
      <c r="E156" s="15" t="s">
        <v>137</v>
      </c>
      <c r="F156" s="15" t="s">
        <v>259</v>
      </c>
      <c r="G156" s="15"/>
      <c r="H156" s="69">
        <f>H157</f>
        <v>0</v>
      </c>
      <c r="I156" s="69">
        <f t="shared" si="185"/>
        <v>0</v>
      </c>
      <c r="J156" s="54">
        <f t="shared" si="185"/>
        <v>0</v>
      </c>
      <c r="K156" s="54">
        <f t="shared" si="185"/>
        <v>0</v>
      </c>
      <c r="L156" s="54">
        <f t="shared" si="185"/>
        <v>0</v>
      </c>
      <c r="M156" s="96">
        <f t="shared" si="185"/>
        <v>1480.2</v>
      </c>
      <c r="N156" s="96">
        <f t="shared" si="185"/>
        <v>1480.2</v>
      </c>
      <c r="O156" s="95">
        <f t="shared" si="185"/>
        <v>1480.2</v>
      </c>
      <c r="P156" s="95">
        <f t="shared" si="185"/>
        <v>0</v>
      </c>
      <c r="Q156" s="95">
        <f t="shared" si="185"/>
        <v>0</v>
      </c>
      <c r="R156" s="69">
        <f t="shared" si="185"/>
        <v>1480.2</v>
      </c>
      <c r="S156" s="69">
        <f t="shared" si="185"/>
        <v>1480.2</v>
      </c>
      <c r="T156" s="54">
        <f t="shared" si="185"/>
        <v>1480.2</v>
      </c>
      <c r="U156" s="54">
        <f t="shared" si="185"/>
        <v>0</v>
      </c>
      <c r="V156" s="54">
        <f t="shared" si="185"/>
        <v>0</v>
      </c>
      <c r="W156" s="96">
        <f t="shared" si="186"/>
        <v>0</v>
      </c>
      <c r="X156" s="96">
        <f t="shared" si="186"/>
        <v>0</v>
      </c>
      <c r="Y156" s="95">
        <f t="shared" si="186"/>
        <v>0</v>
      </c>
      <c r="Z156" s="95">
        <f t="shared" si="186"/>
        <v>0</v>
      </c>
      <c r="AA156" s="95">
        <f t="shared" si="186"/>
        <v>0</v>
      </c>
      <c r="AB156" s="69">
        <f t="shared" si="186"/>
        <v>1480.2</v>
      </c>
      <c r="AC156" s="69">
        <f t="shared" si="186"/>
        <v>1480.2</v>
      </c>
      <c r="AD156" s="54">
        <f t="shared" si="186"/>
        <v>1480.2</v>
      </c>
      <c r="AE156" s="54">
        <f t="shared" si="186"/>
        <v>0</v>
      </c>
      <c r="AF156" s="54">
        <f t="shared" si="186"/>
        <v>0</v>
      </c>
      <c r="AG156" s="96">
        <f t="shared" si="187"/>
        <v>0</v>
      </c>
      <c r="AH156" s="96">
        <f t="shared" si="187"/>
        <v>0</v>
      </c>
      <c r="AI156" s="95">
        <f t="shared" si="187"/>
        <v>0</v>
      </c>
      <c r="AJ156" s="95">
        <f t="shared" si="187"/>
        <v>0</v>
      </c>
      <c r="AK156" s="95">
        <f t="shared" si="187"/>
        <v>0</v>
      </c>
      <c r="AL156" s="69">
        <f t="shared" si="187"/>
        <v>1480.2</v>
      </c>
      <c r="AM156" s="69">
        <f t="shared" si="187"/>
        <v>1480.2</v>
      </c>
      <c r="AN156" s="54">
        <f t="shared" si="187"/>
        <v>1480.2</v>
      </c>
      <c r="AO156" s="54">
        <f t="shared" si="187"/>
        <v>0</v>
      </c>
      <c r="AP156" s="54">
        <f t="shared" si="187"/>
        <v>0</v>
      </c>
    </row>
    <row r="157" spans="1:42" s="21" customFormat="1" ht="14.25" outlineLevel="1">
      <c r="A157" s="44"/>
      <c r="B157" s="42" t="s">
        <v>260</v>
      </c>
      <c r="C157" s="18"/>
      <c r="D157" s="15" t="s">
        <v>148</v>
      </c>
      <c r="E157" s="15" t="s">
        <v>137</v>
      </c>
      <c r="F157" s="15" t="s">
        <v>259</v>
      </c>
      <c r="G157" s="15" t="s">
        <v>261</v>
      </c>
      <c r="H157" s="69"/>
      <c r="I157" s="69"/>
      <c r="J157" s="54"/>
      <c r="K157" s="54"/>
      <c r="L157" s="54"/>
      <c r="M157" s="96">
        <f>N157+Q157</f>
        <v>1480.2</v>
      </c>
      <c r="N157" s="96">
        <f>O157+P157</f>
        <v>1480.2</v>
      </c>
      <c r="O157" s="95">
        <v>1480.2</v>
      </c>
      <c r="P157" s="95"/>
      <c r="Q157" s="95"/>
      <c r="R157" s="69">
        <f>S157+V157</f>
        <v>1480.2</v>
      </c>
      <c r="S157" s="69">
        <f>T157+U157</f>
        <v>1480.2</v>
      </c>
      <c r="T157" s="54">
        <f>J157+O157</f>
        <v>1480.2</v>
      </c>
      <c r="U157" s="54">
        <f>K157+P157</f>
        <v>0</v>
      </c>
      <c r="V157" s="54">
        <f>L157+Q157</f>
        <v>0</v>
      </c>
      <c r="W157" s="96">
        <f>X157+AA157</f>
        <v>0</v>
      </c>
      <c r="X157" s="96">
        <f>Y157+Z157</f>
        <v>0</v>
      </c>
      <c r="Y157" s="95"/>
      <c r="Z157" s="95"/>
      <c r="AA157" s="95"/>
      <c r="AB157" s="69">
        <f>AC157+AF157</f>
        <v>1480.2</v>
      </c>
      <c r="AC157" s="69">
        <f>AD157+AE157</f>
        <v>1480.2</v>
      </c>
      <c r="AD157" s="54">
        <f>T157+Y157</f>
        <v>1480.2</v>
      </c>
      <c r="AE157" s="54">
        <f>U157+Z157</f>
        <v>0</v>
      </c>
      <c r="AF157" s="54">
        <f>V157+AA157</f>
        <v>0</v>
      </c>
      <c r="AG157" s="96">
        <f>AH157+AK157</f>
        <v>0</v>
      </c>
      <c r="AH157" s="96">
        <f>AI157+AJ157</f>
        <v>0</v>
      </c>
      <c r="AI157" s="95"/>
      <c r="AJ157" s="95"/>
      <c r="AK157" s="95"/>
      <c r="AL157" s="69">
        <f>AM157+AP157</f>
        <v>1480.2</v>
      </c>
      <c r="AM157" s="69">
        <f>AN157+AO157</f>
        <v>1480.2</v>
      </c>
      <c r="AN157" s="54">
        <f>AD157+AI157</f>
        <v>1480.2</v>
      </c>
      <c r="AO157" s="54">
        <f>AE157+AJ157</f>
        <v>0</v>
      </c>
      <c r="AP157" s="54">
        <f>AF157+AK157</f>
        <v>0</v>
      </c>
    </row>
    <row r="158" spans="1:42" s="39" customFormat="1" ht="14.25">
      <c r="A158" s="45"/>
      <c r="B158" s="11" t="s">
        <v>62</v>
      </c>
      <c r="C158" s="11"/>
      <c r="D158" s="15" t="s">
        <v>148</v>
      </c>
      <c r="E158" s="15" t="s">
        <v>137</v>
      </c>
      <c r="F158" s="15" t="s">
        <v>63</v>
      </c>
      <c r="G158" s="15"/>
      <c r="H158" s="68">
        <f aca="true" t="shared" si="188" ref="H158:Q158">H159+H161+H163</f>
        <v>2347</v>
      </c>
      <c r="I158" s="68">
        <f t="shared" si="188"/>
        <v>2347</v>
      </c>
      <c r="J158" s="68">
        <f t="shared" si="188"/>
        <v>2347</v>
      </c>
      <c r="K158" s="68">
        <f t="shared" si="188"/>
        <v>0</v>
      </c>
      <c r="L158" s="68">
        <f t="shared" si="188"/>
        <v>0</v>
      </c>
      <c r="M158" s="94">
        <f t="shared" si="188"/>
        <v>0</v>
      </c>
      <c r="N158" s="94">
        <f t="shared" si="188"/>
        <v>0</v>
      </c>
      <c r="O158" s="94">
        <f t="shared" si="188"/>
        <v>0</v>
      </c>
      <c r="P158" s="94">
        <f t="shared" si="188"/>
        <v>0</v>
      </c>
      <c r="Q158" s="94">
        <f t="shared" si="188"/>
        <v>0</v>
      </c>
      <c r="R158" s="68">
        <f t="shared" si="171"/>
        <v>2347</v>
      </c>
      <c r="S158" s="68">
        <f t="shared" si="172"/>
        <v>2347</v>
      </c>
      <c r="T158" s="68">
        <f t="shared" si="173"/>
        <v>2347</v>
      </c>
      <c r="U158" s="68">
        <f t="shared" si="174"/>
        <v>0</v>
      </c>
      <c r="V158" s="68">
        <f t="shared" si="175"/>
        <v>0</v>
      </c>
      <c r="W158" s="94">
        <f>W159+W161+W163</f>
        <v>0</v>
      </c>
      <c r="X158" s="94">
        <f>X159+X161+X163</f>
        <v>0</v>
      </c>
      <c r="Y158" s="94">
        <f>Y159+Y161+Y163</f>
        <v>0</v>
      </c>
      <c r="Z158" s="94">
        <f>Z159+Z161+Z163</f>
        <v>0</v>
      </c>
      <c r="AA158" s="94">
        <f>AA159+AA161+AA163</f>
        <v>0</v>
      </c>
      <c r="AB158" s="68">
        <f aca="true" t="shared" si="189" ref="AB158:AB192">W158+R158</f>
        <v>2347</v>
      </c>
      <c r="AC158" s="68">
        <f aca="true" t="shared" si="190" ref="AC158:AC192">X158+S158</f>
        <v>2347</v>
      </c>
      <c r="AD158" s="68">
        <f aca="true" t="shared" si="191" ref="AD158:AD192">Y158+T158</f>
        <v>2347</v>
      </c>
      <c r="AE158" s="68">
        <f aca="true" t="shared" si="192" ref="AE158:AE192">Z158+U158</f>
        <v>0</v>
      </c>
      <c r="AF158" s="68">
        <f aca="true" t="shared" si="193" ref="AF158:AF192">AA158+V158</f>
        <v>0</v>
      </c>
      <c r="AG158" s="94">
        <f>AG159+AG161+AG163</f>
        <v>-1000</v>
      </c>
      <c r="AH158" s="94">
        <f>AH159+AH161+AH163</f>
        <v>-1000</v>
      </c>
      <c r="AI158" s="94">
        <f>AI159+AI161+AI163</f>
        <v>-1000</v>
      </c>
      <c r="AJ158" s="94">
        <f>AJ159+AJ161+AJ163</f>
        <v>0</v>
      </c>
      <c r="AK158" s="94">
        <f>AK159+AK161+AK163</f>
        <v>0</v>
      </c>
      <c r="AL158" s="68">
        <f aca="true" t="shared" si="194" ref="AL158:AL192">AG158+AB158</f>
        <v>1347</v>
      </c>
      <c r="AM158" s="68">
        <f aca="true" t="shared" si="195" ref="AM158:AM192">AH158+AC158</f>
        <v>1347</v>
      </c>
      <c r="AN158" s="68">
        <f aca="true" t="shared" si="196" ref="AN158:AN192">AI158+AD158</f>
        <v>1347</v>
      </c>
      <c r="AO158" s="68">
        <f aca="true" t="shared" si="197" ref="AO158:AO192">AJ158+AE158</f>
        <v>0</v>
      </c>
      <c r="AP158" s="68">
        <f aca="true" t="shared" si="198" ref="AP158:AP192">AK158+AF158</f>
        <v>0</v>
      </c>
    </row>
    <row r="159" spans="1:42" s="21" customFormat="1" ht="71.25" customHeight="1" hidden="1" outlineLevel="1">
      <c r="A159" s="45"/>
      <c r="B159" s="11" t="s">
        <v>11</v>
      </c>
      <c r="C159" s="18"/>
      <c r="D159" s="15" t="s">
        <v>148</v>
      </c>
      <c r="E159" s="15" t="s">
        <v>137</v>
      </c>
      <c r="F159" s="15" t="s">
        <v>262</v>
      </c>
      <c r="G159" s="15"/>
      <c r="H159" s="69">
        <f aca="true" t="shared" si="199" ref="H159:Q159">H160</f>
        <v>0</v>
      </c>
      <c r="I159" s="69">
        <f t="shared" si="199"/>
        <v>0</v>
      </c>
      <c r="J159" s="69">
        <f t="shared" si="199"/>
        <v>0</v>
      </c>
      <c r="K159" s="69">
        <f t="shared" si="199"/>
        <v>0</v>
      </c>
      <c r="L159" s="69">
        <f t="shared" si="199"/>
        <v>0</v>
      </c>
      <c r="M159" s="96">
        <f t="shared" si="199"/>
        <v>0</v>
      </c>
      <c r="N159" s="96">
        <f t="shared" si="199"/>
        <v>0</v>
      </c>
      <c r="O159" s="96">
        <f t="shared" si="199"/>
        <v>0</v>
      </c>
      <c r="P159" s="96">
        <f t="shared" si="199"/>
        <v>0</v>
      </c>
      <c r="Q159" s="96">
        <f t="shared" si="199"/>
        <v>0</v>
      </c>
      <c r="R159" s="69">
        <f t="shared" si="171"/>
        <v>0</v>
      </c>
      <c r="S159" s="69">
        <f t="shared" si="172"/>
        <v>0</v>
      </c>
      <c r="T159" s="69">
        <f t="shared" si="173"/>
        <v>0</v>
      </c>
      <c r="U159" s="69">
        <f t="shared" si="174"/>
        <v>0</v>
      </c>
      <c r="V159" s="69">
        <f t="shared" si="175"/>
        <v>0</v>
      </c>
      <c r="W159" s="96">
        <f>W160</f>
        <v>0</v>
      </c>
      <c r="X159" s="96">
        <f>X160</f>
        <v>0</v>
      </c>
      <c r="Y159" s="96">
        <f>Y160</f>
        <v>0</v>
      </c>
      <c r="Z159" s="96">
        <f>Z160</f>
        <v>0</v>
      </c>
      <c r="AA159" s="96">
        <f>AA160</f>
        <v>0</v>
      </c>
      <c r="AB159" s="69">
        <f t="shared" si="189"/>
        <v>0</v>
      </c>
      <c r="AC159" s="69">
        <f t="shared" si="190"/>
        <v>0</v>
      </c>
      <c r="AD159" s="69">
        <f t="shared" si="191"/>
        <v>0</v>
      </c>
      <c r="AE159" s="69">
        <f t="shared" si="192"/>
        <v>0</v>
      </c>
      <c r="AF159" s="69">
        <f t="shared" si="193"/>
        <v>0</v>
      </c>
      <c r="AG159" s="96">
        <f>AG160</f>
        <v>0</v>
      </c>
      <c r="AH159" s="96">
        <f>AH160</f>
        <v>0</v>
      </c>
      <c r="AI159" s="96">
        <f>AI160</f>
        <v>0</v>
      </c>
      <c r="AJ159" s="96">
        <f>AJ160</f>
        <v>0</v>
      </c>
      <c r="AK159" s="96">
        <f>AK160</f>
        <v>0</v>
      </c>
      <c r="AL159" s="69">
        <f t="shared" si="194"/>
        <v>0</v>
      </c>
      <c r="AM159" s="69">
        <f t="shared" si="195"/>
        <v>0</v>
      </c>
      <c r="AN159" s="69">
        <f t="shared" si="196"/>
        <v>0</v>
      </c>
      <c r="AO159" s="69">
        <f t="shared" si="197"/>
        <v>0</v>
      </c>
      <c r="AP159" s="69">
        <f t="shared" si="198"/>
        <v>0</v>
      </c>
    </row>
    <row r="160" spans="1:42" s="39" customFormat="1" ht="14.25" customHeight="1" hidden="1" outlineLevel="1">
      <c r="A160" s="46"/>
      <c r="B160" s="11" t="s">
        <v>255</v>
      </c>
      <c r="C160" s="46"/>
      <c r="D160" s="15" t="s">
        <v>148</v>
      </c>
      <c r="E160" s="15" t="s">
        <v>137</v>
      </c>
      <c r="F160" s="15" t="s">
        <v>262</v>
      </c>
      <c r="G160" s="17" t="s">
        <v>256</v>
      </c>
      <c r="H160" s="69">
        <f>I160+L160</f>
        <v>0</v>
      </c>
      <c r="I160" s="69">
        <f>J160+K160</f>
        <v>0</v>
      </c>
      <c r="J160" s="54"/>
      <c r="K160" s="54"/>
      <c r="L160" s="54"/>
      <c r="M160" s="96">
        <f>N160+Q160</f>
        <v>0</v>
      </c>
      <c r="N160" s="96">
        <f>O160+P160</f>
        <v>0</v>
      </c>
      <c r="O160" s="95"/>
      <c r="P160" s="95"/>
      <c r="Q160" s="95"/>
      <c r="R160" s="69">
        <f t="shared" si="171"/>
        <v>0</v>
      </c>
      <c r="S160" s="69">
        <f t="shared" si="172"/>
        <v>0</v>
      </c>
      <c r="T160" s="54">
        <f t="shared" si="173"/>
        <v>0</v>
      </c>
      <c r="U160" s="54">
        <f t="shared" si="174"/>
        <v>0</v>
      </c>
      <c r="V160" s="54">
        <f t="shared" si="175"/>
        <v>0</v>
      </c>
      <c r="W160" s="96">
        <f>X160+AA160</f>
        <v>0</v>
      </c>
      <c r="X160" s="96">
        <f>Y160+Z160</f>
        <v>0</v>
      </c>
      <c r="Y160" s="95"/>
      <c r="Z160" s="95"/>
      <c r="AA160" s="95"/>
      <c r="AB160" s="69">
        <f t="shared" si="189"/>
        <v>0</v>
      </c>
      <c r="AC160" s="69">
        <f t="shared" si="190"/>
        <v>0</v>
      </c>
      <c r="AD160" s="54">
        <f t="shared" si="191"/>
        <v>0</v>
      </c>
      <c r="AE160" s="54">
        <f t="shared" si="192"/>
        <v>0</v>
      </c>
      <c r="AF160" s="54">
        <f t="shared" si="193"/>
        <v>0</v>
      </c>
      <c r="AG160" s="96">
        <f>AH160+AK160</f>
        <v>0</v>
      </c>
      <c r="AH160" s="96">
        <f>AI160+AJ160</f>
        <v>0</v>
      </c>
      <c r="AI160" s="95"/>
      <c r="AJ160" s="95"/>
      <c r="AK160" s="95"/>
      <c r="AL160" s="69">
        <f t="shared" si="194"/>
        <v>0</v>
      </c>
      <c r="AM160" s="69">
        <f t="shared" si="195"/>
        <v>0</v>
      </c>
      <c r="AN160" s="54">
        <f t="shared" si="196"/>
        <v>0</v>
      </c>
      <c r="AO160" s="54">
        <f t="shared" si="197"/>
        <v>0</v>
      </c>
      <c r="AP160" s="54">
        <f t="shared" si="198"/>
        <v>0</v>
      </c>
    </row>
    <row r="161" spans="1:42" s="39" customFormat="1" ht="57" customHeight="1" hidden="1" outlineLevel="1">
      <c r="A161" s="46"/>
      <c r="B161" s="11" t="s">
        <v>263</v>
      </c>
      <c r="C161" s="46"/>
      <c r="D161" s="15" t="s">
        <v>148</v>
      </c>
      <c r="E161" s="15" t="s">
        <v>137</v>
      </c>
      <c r="F161" s="15" t="s">
        <v>264</v>
      </c>
      <c r="G161" s="17"/>
      <c r="H161" s="72">
        <f aca="true" t="shared" si="200" ref="H161:Q161">H162</f>
        <v>0</v>
      </c>
      <c r="I161" s="72">
        <f t="shared" si="200"/>
        <v>0</v>
      </c>
      <c r="J161" s="72">
        <f t="shared" si="200"/>
        <v>0</v>
      </c>
      <c r="K161" s="72">
        <f t="shared" si="200"/>
        <v>0</v>
      </c>
      <c r="L161" s="72">
        <f t="shared" si="200"/>
        <v>0</v>
      </c>
      <c r="M161" s="101">
        <f t="shared" si="200"/>
        <v>0</v>
      </c>
      <c r="N161" s="101">
        <f t="shared" si="200"/>
        <v>0</v>
      </c>
      <c r="O161" s="101">
        <f t="shared" si="200"/>
        <v>0</v>
      </c>
      <c r="P161" s="101">
        <f t="shared" si="200"/>
        <v>0</v>
      </c>
      <c r="Q161" s="101">
        <f t="shared" si="200"/>
        <v>0</v>
      </c>
      <c r="R161" s="72">
        <f t="shared" si="171"/>
        <v>0</v>
      </c>
      <c r="S161" s="72">
        <f t="shared" si="172"/>
        <v>0</v>
      </c>
      <c r="T161" s="72">
        <f t="shared" si="173"/>
        <v>0</v>
      </c>
      <c r="U161" s="72">
        <f t="shared" si="174"/>
        <v>0</v>
      </c>
      <c r="V161" s="72">
        <f t="shared" si="175"/>
        <v>0</v>
      </c>
      <c r="W161" s="101">
        <f>W162</f>
        <v>0</v>
      </c>
      <c r="X161" s="101">
        <f>X162</f>
        <v>0</v>
      </c>
      <c r="Y161" s="101">
        <f>Y162</f>
        <v>0</v>
      </c>
      <c r="Z161" s="101">
        <f>Z162</f>
        <v>0</v>
      </c>
      <c r="AA161" s="101">
        <f>AA162</f>
        <v>0</v>
      </c>
      <c r="AB161" s="72">
        <f t="shared" si="189"/>
        <v>0</v>
      </c>
      <c r="AC161" s="72">
        <f t="shared" si="190"/>
        <v>0</v>
      </c>
      <c r="AD161" s="72">
        <f t="shared" si="191"/>
        <v>0</v>
      </c>
      <c r="AE161" s="72">
        <f t="shared" si="192"/>
        <v>0</v>
      </c>
      <c r="AF161" s="72">
        <f t="shared" si="193"/>
        <v>0</v>
      </c>
      <c r="AG161" s="101">
        <f>AG162</f>
        <v>0</v>
      </c>
      <c r="AH161" s="101">
        <f>AH162</f>
        <v>0</v>
      </c>
      <c r="AI161" s="101">
        <f>AI162</f>
        <v>0</v>
      </c>
      <c r="AJ161" s="101">
        <f>AJ162</f>
        <v>0</v>
      </c>
      <c r="AK161" s="101">
        <f>AK162</f>
        <v>0</v>
      </c>
      <c r="AL161" s="72">
        <f t="shared" si="194"/>
        <v>0</v>
      </c>
      <c r="AM161" s="72">
        <f t="shared" si="195"/>
        <v>0</v>
      </c>
      <c r="AN161" s="72">
        <f t="shared" si="196"/>
        <v>0</v>
      </c>
      <c r="AO161" s="72">
        <f t="shared" si="197"/>
        <v>0</v>
      </c>
      <c r="AP161" s="72">
        <f t="shared" si="198"/>
        <v>0</v>
      </c>
    </row>
    <row r="162" spans="1:42" s="39" customFormat="1" ht="28.5" customHeight="1" hidden="1" outlineLevel="1">
      <c r="A162" s="46"/>
      <c r="B162" s="11" t="s">
        <v>165</v>
      </c>
      <c r="C162" s="46"/>
      <c r="D162" s="15" t="s">
        <v>148</v>
      </c>
      <c r="E162" s="15" t="s">
        <v>137</v>
      </c>
      <c r="F162" s="15" t="s">
        <v>264</v>
      </c>
      <c r="G162" s="17" t="s">
        <v>166</v>
      </c>
      <c r="H162" s="69">
        <f>I162+L162</f>
        <v>0</v>
      </c>
      <c r="I162" s="69">
        <f>J162+K162</f>
        <v>0</v>
      </c>
      <c r="J162" s="54"/>
      <c r="K162" s="54"/>
      <c r="L162" s="54"/>
      <c r="M162" s="96">
        <f>N162+Q162</f>
        <v>0</v>
      </c>
      <c r="N162" s="96">
        <f>O162+P162</f>
        <v>0</v>
      </c>
      <c r="O162" s="95"/>
      <c r="P162" s="95"/>
      <c r="Q162" s="95"/>
      <c r="R162" s="69">
        <f t="shared" si="171"/>
        <v>0</v>
      </c>
      <c r="S162" s="69">
        <f t="shared" si="172"/>
        <v>0</v>
      </c>
      <c r="T162" s="54">
        <f t="shared" si="173"/>
        <v>0</v>
      </c>
      <c r="U162" s="54">
        <f t="shared" si="174"/>
        <v>0</v>
      </c>
      <c r="V162" s="54">
        <f t="shared" si="175"/>
        <v>0</v>
      </c>
      <c r="W162" s="96">
        <f>X162+AA162</f>
        <v>0</v>
      </c>
      <c r="X162" s="96">
        <f>Y162+Z162</f>
        <v>0</v>
      </c>
      <c r="Y162" s="95"/>
      <c r="Z162" s="95"/>
      <c r="AA162" s="95"/>
      <c r="AB162" s="69">
        <f t="shared" si="189"/>
        <v>0</v>
      </c>
      <c r="AC162" s="69">
        <f t="shared" si="190"/>
        <v>0</v>
      </c>
      <c r="AD162" s="54">
        <f t="shared" si="191"/>
        <v>0</v>
      </c>
      <c r="AE162" s="54">
        <f t="shared" si="192"/>
        <v>0</v>
      </c>
      <c r="AF162" s="54">
        <f t="shared" si="193"/>
        <v>0</v>
      </c>
      <c r="AG162" s="96">
        <f>AH162+AK162</f>
        <v>0</v>
      </c>
      <c r="AH162" s="96">
        <f>AI162+AJ162</f>
        <v>0</v>
      </c>
      <c r="AI162" s="95"/>
      <c r="AJ162" s="95"/>
      <c r="AK162" s="95"/>
      <c r="AL162" s="69">
        <f t="shared" si="194"/>
        <v>0</v>
      </c>
      <c r="AM162" s="69">
        <f t="shared" si="195"/>
        <v>0</v>
      </c>
      <c r="AN162" s="54">
        <f t="shared" si="196"/>
        <v>0</v>
      </c>
      <c r="AO162" s="54">
        <f t="shared" si="197"/>
        <v>0</v>
      </c>
      <c r="AP162" s="54">
        <f t="shared" si="198"/>
        <v>0</v>
      </c>
    </row>
    <row r="163" spans="1:42" s="47" customFormat="1" ht="28.5" collapsed="1">
      <c r="A163" s="45"/>
      <c r="B163" s="11" t="s">
        <v>64</v>
      </c>
      <c r="C163" s="5"/>
      <c r="D163" s="15" t="s">
        <v>148</v>
      </c>
      <c r="E163" s="15" t="s">
        <v>137</v>
      </c>
      <c r="F163" s="15" t="s">
        <v>265</v>
      </c>
      <c r="G163" s="15"/>
      <c r="H163" s="72">
        <f aca="true" t="shared" si="201" ref="H163:Q163">H164</f>
        <v>2347</v>
      </c>
      <c r="I163" s="72">
        <f t="shared" si="201"/>
        <v>2347</v>
      </c>
      <c r="J163" s="72">
        <f t="shared" si="201"/>
        <v>2347</v>
      </c>
      <c r="K163" s="72">
        <f t="shared" si="201"/>
        <v>0</v>
      </c>
      <c r="L163" s="72">
        <f t="shared" si="201"/>
        <v>0</v>
      </c>
      <c r="M163" s="101">
        <f t="shared" si="201"/>
        <v>0</v>
      </c>
      <c r="N163" s="101">
        <f t="shared" si="201"/>
        <v>0</v>
      </c>
      <c r="O163" s="101">
        <f t="shared" si="201"/>
        <v>0</v>
      </c>
      <c r="P163" s="101">
        <f t="shared" si="201"/>
        <v>0</v>
      </c>
      <c r="Q163" s="101">
        <f t="shared" si="201"/>
        <v>0</v>
      </c>
      <c r="R163" s="72">
        <f t="shared" si="171"/>
        <v>2347</v>
      </c>
      <c r="S163" s="72">
        <f t="shared" si="172"/>
        <v>2347</v>
      </c>
      <c r="T163" s="72">
        <f t="shared" si="173"/>
        <v>2347</v>
      </c>
      <c r="U163" s="72">
        <f t="shared" si="174"/>
        <v>0</v>
      </c>
      <c r="V163" s="72">
        <f t="shared" si="175"/>
        <v>0</v>
      </c>
      <c r="W163" s="101">
        <f>W164</f>
        <v>0</v>
      </c>
      <c r="X163" s="101">
        <f>X164</f>
        <v>0</v>
      </c>
      <c r="Y163" s="101">
        <f>Y164</f>
        <v>0</v>
      </c>
      <c r="Z163" s="101">
        <f>Z164</f>
        <v>0</v>
      </c>
      <c r="AA163" s="101">
        <f>AA164</f>
        <v>0</v>
      </c>
      <c r="AB163" s="72">
        <f t="shared" si="189"/>
        <v>2347</v>
      </c>
      <c r="AC163" s="72">
        <f t="shared" si="190"/>
        <v>2347</v>
      </c>
      <c r="AD163" s="72">
        <f t="shared" si="191"/>
        <v>2347</v>
      </c>
      <c r="AE163" s="72">
        <f t="shared" si="192"/>
        <v>0</v>
      </c>
      <c r="AF163" s="72">
        <f t="shared" si="193"/>
        <v>0</v>
      </c>
      <c r="AG163" s="101">
        <f>AG164</f>
        <v>-1000</v>
      </c>
      <c r="AH163" s="101">
        <f>AH164</f>
        <v>-1000</v>
      </c>
      <c r="AI163" s="101">
        <f>AI164</f>
        <v>-1000</v>
      </c>
      <c r="AJ163" s="101">
        <f>AJ164</f>
        <v>0</v>
      </c>
      <c r="AK163" s="101">
        <f>AK164</f>
        <v>0</v>
      </c>
      <c r="AL163" s="72">
        <f t="shared" si="194"/>
        <v>1347</v>
      </c>
      <c r="AM163" s="72">
        <f t="shared" si="195"/>
        <v>1347</v>
      </c>
      <c r="AN163" s="72">
        <f t="shared" si="196"/>
        <v>1347</v>
      </c>
      <c r="AO163" s="72">
        <f t="shared" si="197"/>
        <v>0</v>
      </c>
      <c r="AP163" s="72">
        <f t="shared" si="198"/>
        <v>0</v>
      </c>
    </row>
    <row r="164" spans="1:42" s="39" customFormat="1" ht="28.5">
      <c r="A164" s="46"/>
      <c r="B164" s="11" t="s">
        <v>165</v>
      </c>
      <c r="C164" s="46"/>
      <c r="D164" s="15" t="s">
        <v>148</v>
      </c>
      <c r="E164" s="15" t="s">
        <v>137</v>
      </c>
      <c r="F164" s="15" t="s">
        <v>265</v>
      </c>
      <c r="G164" s="17" t="s">
        <v>166</v>
      </c>
      <c r="H164" s="69">
        <f>I164+L164</f>
        <v>2347</v>
      </c>
      <c r="I164" s="69">
        <f>J164+K164</f>
        <v>2347</v>
      </c>
      <c r="J164" s="54">
        <f>(1947+(400))</f>
        <v>2347</v>
      </c>
      <c r="K164" s="54"/>
      <c r="L164" s="54"/>
      <c r="M164" s="96">
        <f>N164+Q164</f>
        <v>0</v>
      </c>
      <c r="N164" s="96">
        <f>O164+P164</f>
        <v>0</v>
      </c>
      <c r="O164" s="95"/>
      <c r="P164" s="95"/>
      <c r="Q164" s="95"/>
      <c r="R164" s="69">
        <f t="shared" si="171"/>
        <v>2347</v>
      </c>
      <c r="S164" s="69">
        <f t="shared" si="172"/>
        <v>2347</v>
      </c>
      <c r="T164" s="54">
        <f t="shared" si="173"/>
        <v>2347</v>
      </c>
      <c r="U164" s="54">
        <f t="shared" si="174"/>
        <v>0</v>
      </c>
      <c r="V164" s="54">
        <f t="shared" si="175"/>
        <v>0</v>
      </c>
      <c r="W164" s="96">
        <f>X164+AA164</f>
        <v>0</v>
      </c>
      <c r="X164" s="96">
        <f>Y164+Z164</f>
        <v>0</v>
      </c>
      <c r="Y164" s="95"/>
      <c r="Z164" s="95"/>
      <c r="AA164" s="95"/>
      <c r="AB164" s="69">
        <f t="shared" si="189"/>
        <v>2347</v>
      </c>
      <c r="AC164" s="69">
        <f t="shared" si="190"/>
        <v>2347</v>
      </c>
      <c r="AD164" s="54">
        <f t="shared" si="191"/>
        <v>2347</v>
      </c>
      <c r="AE164" s="54">
        <f t="shared" si="192"/>
        <v>0</v>
      </c>
      <c r="AF164" s="54">
        <f t="shared" si="193"/>
        <v>0</v>
      </c>
      <c r="AG164" s="96">
        <f>AH164+AK164</f>
        <v>-1000</v>
      </c>
      <c r="AH164" s="96">
        <f>AI164+AJ164</f>
        <v>-1000</v>
      </c>
      <c r="AI164" s="95">
        <v>-1000</v>
      </c>
      <c r="AJ164" s="95"/>
      <c r="AK164" s="95"/>
      <c r="AL164" s="69">
        <f t="shared" si="194"/>
        <v>1347</v>
      </c>
      <c r="AM164" s="69">
        <f t="shared" si="195"/>
        <v>1347</v>
      </c>
      <c r="AN164" s="54">
        <f t="shared" si="196"/>
        <v>1347</v>
      </c>
      <c r="AO164" s="54">
        <f t="shared" si="197"/>
        <v>0</v>
      </c>
      <c r="AP164" s="54">
        <f t="shared" si="198"/>
        <v>0</v>
      </c>
    </row>
    <row r="165" spans="1:42" s="39" customFormat="1" ht="14.25" hidden="1">
      <c r="A165" s="46"/>
      <c r="B165" s="11" t="s">
        <v>65</v>
      </c>
      <c r="C165" s="46"/>
      <c r="D165" s="15" t="s">
        <v>148</v>
      </c>
      <c r="E165" s="15" t="s">
        <v>137</v>
      </c>
      <c r="F165" s="15" t="s">
        <v>66</v>
      </c>
      <c r="G165" s="17"/>
      <c r="H165" s="72">
        <f aca="true" t="shared" si="202" ref="H165:Q165">H166</f>
        <v>20955</v>
      </c>
      <c r="I165" s="72">
        <f t="shared" si="202"/>
        <v>0</v>
      </c>
      <c r="J165" s="72">
        <f t="shared" si="202"/>
        <v>0</v>
      </c>
      <c r="K165" s="72">
        <f t="shared" si="202"/>
        <v>0</v>
      </c>
      <c r="L165" s="72">
        <f t="shared" si="202"/>
        <v>20955</v>
      </c>
      <c r="M165" s="101">
        <f t="shared" si="202"/>
        <v>5285.5</v>
      </c>
      <c r="N165" s="101">
        <f t="shared" si="202"/>
        <v>5285.5</v>
      </c>
      <c r="O165" s="101">
        <f t="shared" si="202"/>
        <v>5285.5</v>
      </c>
      <c r="P165" s="101">
        <f t="shared" si="202"/>
        <v>0</v>
      </c>
      <c r="Q165" s="101">
        <f t="shared" si="202"/>
        <v>0</v>
      </c>
      <c r="R165" s="72">
        <f t="shared" si="171"/>
        <v>26240.5</v>
      </c>
      <c r="S165" s="72">
        <f t="shared" si="172"/>
        <v>5285.5</v>
      </c>
      <c r="T165" s="72">
        <f t="shared" si="173"/>
        <v>5285.5</v>
      </c>
      <c r="U165" s="72">
        <f t="shared" si="174"/>
        <v>0</v>
      </c>
      <c r="V165" s="72">
        <f t="shared" si="175"/>
        <v>20955</v>
      </c>
      <c r="W165" s="101">
        <f>W166</f>
        <v>0</v>
      </c>
      <c r="X165" s="101">
        <f>X166</f>
        <v>20955</v>
      </c>
      <c r="Y165" s="101">
        <f>Y166</f>
        <v>20955</v>
      </c>
      <c r="Z165" s="101">
        <f>Z166</f>
        <v>0</v>
      </c>
      <c r="AA165" s="101">
        <f>AA166</f>
        <v>-20955</v>
      </c>
      <c r="AB165" s="72">
        <f t="shared" si="189"/>
        <v>26240.5</v>
      </c>
      <c r="AC165" s="72">
        <f t="shared" si="190"/>
        <v>26240.5</v>
      </c>
      <c r="AD165" s="72">
        <f t="shared" si="191"/>
        <v>26240.5</v>
      </c>
      <c r="AE165" s="72">
        <f t="shared" si="192"/>
        <v>0</v>
      </c>
      <c r="AF165" s="72">
        <f t="shared" si="193"/>
        <v>0</v>
      </c>
      <c r="AG165" s="101">
        <f>AG166</f>
        <v>-26240.5</v>
      </c>
      <c r="AH165" s="101">
        <f>AH166</f>
        <v>-26240.5</v>
      </c>
      <c r="AI165" s="101">
        <f>AI166</f>
        <v>-26240.5</v>
      </c>
      <c r="AJ165" s="101">
        <f>AJ166</f>
        <v>0</v>
      </c>
      <c r="AK165" s="101">
        <f>AK166</f>
        <v>0</v>
      </c>
      <c r="AL165" s="72">
        <f t="shared" si="194"/>
        <v>0</v>
      </c>
      <c r="AM165" s="72">
        <f t="shared" si="195"/>
        <v>0</v>
      </c>
      <c r="AN165" s="72">
        <f t="shared" si="196"/>
        <v>0</v>
      </c>
      <c r="AO165" s="72">
        <f t="shared" si="197"/>
        <v>0</v>
      </c>
      <c r="AP165" s="72">
        <f t="shared" si="198"/>
        <v>0</v>
      </c>
    </row>
    <row r="166" spans="1:42" s="39" customFormat="1" ht="57" hidden="1">
      <c r="A166" s="45"/>
      <c r="B166" s="11" t="s">
        <v>23</v>
      </c>
      <c r="C166" s="11"/>
      <c r="D166" s="15" t="s">
        <v>148</v>
      </c>
      <c r="E166" s="15" t="s">
        <v>137</v>
      </c>
      <c r="F166" s="15" t="s">
        <v>123</v>
      </c>
      <c r="G166" s="15"/>
      <c r="H166" s="69">
        <f>I166+L166</f>
        <v>20955</v>
      </c>
      <c r="I166" s="69">
        <f>J166+K166</f>
        <v>0</v>
      </c>
      <c r="J166" s="54">
        <f>J167+J169</f>
        <v>0</v>
      </c>
      <c r="K166" s="54">
        <f>K167+K169</f>
        <v>0</v>
      </c>
      <c r="L166" s="54">
        <f>L167+L169</f>
        <v>20955</v>
      </c>
      <c r="M166" s="96">
        <f>N166+Q166</f>
        <v>5285.5</v>
      </c>
      <c r="N166" s="96">
        <f>O166+P166</f>
        <v>5285.5</v>
      </c>
      <c r="O166" s="95">
        <f>O167+O169</f>
        <v>5285.5</v>
      </c>
      <c r="P166" s="95">
        <f>P167+P169</f>
        <v>0</v>
      </c>
      <c r="Q166" s="95">
        <f>Q167+Q169</f>
        <v>0</v>
      </c>
      <c r="R166" s="69">
        <f t="shared" si="171"/>
        <v>26240.5</v>
      </c>
      <c r="S166" s="69">
        <f t="shared" si="172"/>
        <v>5285.5</v>
      </c>
      <c r="T166" s="54">
        <f t="shared" si="173"/>
        <v>5285.5</v>
      </c>
      <c r="U166" s="54">
        <f t="shared" si="174"/>
        <v>0</v>
      </c>
      <c r="V166" s="54">
        <f t="shared" si="175"/>
        <v>20955</v>
      </c>
      <c r="W166" s="96">
        <f>X166+AA166</f>
        <v>0</v>
      </c>
      <c r="X166" s="96">
        <f>Y166+Z166</f>
        <v>20955</v>
      </c>
      <c r="Y166" s="95">
        <f>Y167+Y169</f>
        <v>20955</v>
      </c>
      <c r="Z166" s="95">
        <f>Z167+Z169</f>
        <v>0</v>
      </c>
      <c r="AA166" s="95">
        <f>AA167+AA169</f>
        <v>-20955</v>
      </c>
      <c r="AB166" s="69">
        <f t="shared" si="189"/>
        <v>26240.5</v>
      </c>
      <c r="AC166" s="69">
        <f t="shared" si="190"/>
        <v>26240.5</v>
      </c>
      <c r="AD166" s="54">
        <f t="shared" si="191"/>
        <v>26240.5</v>
      </c>
      <c r="AE166" s="54">
        <f t="shared" si="192"/>
        <v>0</v>
      </c>
      <c r="AF166" s="54">
        <f t="shared" si="193"/>
        <v>0</v>
      </c>
      <c r="AG166" s="101">
        <f>AH166+AK166</f>
        <v>-26240.5</v>
      </c>
      <c r="AH166" s="101">
        <f>AI166+AJ166</f>
        <v>-26240.5</v>
      </c>
      <c r="AI166" s="101">
        <f>AI167+AI169</f>
        <v>-26240.5</v>
      </c>
      <c r="AJ166" s="95">
        <f>AJ167+AJ169</f>
        <v>0</v>
      </c>
      <c r="AK166" s="95">
        <f>AK167+AK169</f>
        <v>0</v>
      </c>
      <c r="AL166" s="69">
        <f t="shared" si="194"/>
        <v>0</v>
      </c>
      <c r="AM166" s="69">
        <f t="shared" si="195"/>
        <v>0</v>
      </c>
      <c r="AN166" s="54">
        <f>AI166+AD166</f>
        <v>0</v>
      </c>
      <c r="AO166" s="54">
        <f t="shared" si="197"/>
        <v>0</v>
      </c>
      <c r="AP166" s="54">
        <f t="shared" si="198"/>
        <v>0</v>
      </c>
    </row>
    <row r="167" spans="1:42" s="39" customFormat="1" ht="57" hidden="1">
      <c r="A167" s="33"/>
      <c r="B167" s="11" t="s">
        <v>283</v>
      </c>
      <c r="C167" s="27"/>
      <c r="D167" s="15" t="s">
        <v>148</v>
      </c>
      <c r="E167" s="15" t="s">
        <v>137</v>
      </c>
      <c r="F167" s="15" t="s">
        <v>79</v>
      </c>
      <c r="G167" s="15"/>
      <c r="H167" s="69">
        <f aca="true" t="shared" si="203" ref="H167:Q167">H168</f>
        <v>7758</v>
      </c>
      <c r="I167" s="69">
        <f t="shared" si="203"/>
        <v>0</v>
      </c>
      <c r="J167" s="69">
        <f t="shared" si="203"/>
        <v>0</v>
      </c>
      <c r="K167" s="69">
        <f t="shared" si="203"/>
        <v>0</v>
      </c>
      <c r="L167" s="69">
        <f t="shared" si="203"/>
        <v>7758</v>
      </c>
      <c r="M167" s="96">
        <f t="shared" si="203"/>
        <v>0</v>
      </c>
      <c r="N167" s="96">
        <f t="shared" si="203"/>
        <v>0</v>
      </c>
      <c r="O167" s="96">
        <f t="shared" si="203"/>
        <v>0</v>
      </c>
      <c r="P167" s="96">
        <f t="shared" si="203"/>
        <v>0</v>
      </c>
      <c r="Q167" s="96">
        <f t="shared" si="203"/>
        <v>0</v>
      </c>
      <c r="R167" s="69">
        <f t="shared" si="171"/>
        <v>7758</v>
      </c>
      <c r="S167" s="69">
        <f t="shared" si="172"/>
        <v>0</v>
      </c>
      <c r="T167" s="69">
        <f t="shared" si="173"/>
        <v>0</v>
      </c>
      <c r="U167" s="69">
        <f t="shared" si="174"/>
        <v>0</v>
      </c>
      <c r="V167" s="69">
        <f t="shared" si="175"/>
        <v>7758</v>
      </c>
      <c r="W167" s="96">
        <f>W168</f>
        <v>0</v>
      </c>
      <c r="X167" s="96">
        <f>X168</f>
        <v>7758</v>
      </c>
      <c r="Y167" s="96">
        <f>Y168</f>
        <v>7758</v>
      </c>
      <c r="Z167" s="96">
        <f>Z168</f>
        <v>0</v>
      </c>
      <c r="AA167" s="96">
        <f>AA168</f>
        <v>-7758</v>
      </c>
      <c r="AB167" s="69">
        <f t="shared" si="189"/>
        <v>7758</v>
      </c>
      <c r="AC167" s="69">
        <f t="shared" si="190"/>
        <v>7758</v>
      </c>
      <c r="AD167" s="69">
        <f t="shared" si="191"/>
        <v>7758</v>
      </c>
      <c r="AE167" s="69">
        <f t="shared" si="192"/>
        <v>0</v>
      </c>
      <c r="AF167" s="69">
        <f t="shared" si="193"/>
        <v>0</v>
      </c>
      <c r="AG167" s="101">
        <f>AG168</f>
        <v>-7758</v>
      </c>
      <c r="AH167" s="101">
        <f>AH168</f>
        <v>-7758</v>
      </c>
      <c r="AI167" s="101">
        <f>AI168</f>
        <v>-7758</v>
      </c>
      <c r="AJ167" s="96">
        <f>AJ168</f>
        <v>0</v>
      </c>
      <c r="AK167" s="96">
        <f>AK168</f>
        <v>0</v>
      </c>
      <c r="AL167" s="69">
        <f t="shared" si="194"/>
        <v>0</v>
      </c>
      <c r="AM167" s="69">
        <f t="shared" si="195"/>
        <v>0</v>
      </c>
      <c r="AN167" s="69">
        <f t="shared" si="196"/>
        <v>0</v>
      </c>
      <c r="AO167" s="69">
        <f t="shared" si="197"/>
        <v>0</v>
      </c>
      <c r="AP167" s="69">
        <f t="shared" si="198"/>
        <v>0</v>
      </c>
    </row>
    <row r="168" spans="1:42" s="128" customFormat="1" ht="14.25" hidden="1">
      <c r="A168" s="124"/>
      <c r="B168" s="121" t="s">
        <v>260</v>
      </c>
      <c r="C168" s="122"/>
      <c r="D168" s="123" t="s">
        <v>148</v>
      </c>
      <c r="E168" s="123" t="s">
        <v>137</v>
      </c>
      <c r="F168" s="123" t="s">
        <v>79</v>
      </c>
      <c r="G168" s="123" t="s">
        <v>261</v>
      </c>
      <c r="H168" s="125">
        <f>I168+L168</f>
        <v>7758</v>
      </c>
      <c r="I168" s="125">
        <f>J168+K168</f>
        <v>0</v>
      </c>
      <c r="J168" s="126"/>
      <c r="K168" s="126"/>
      <c r="L168" s="126">
        <v>7758</v>
      </c>
      <c r="M168" s="125">
        <f>N168+Q168</f>
        <v>0</v>
      </c>
      <c r="N168" s="125">
        <f>O168+P168</f>
        <v>0</v>
      </c>
      <c r="O168" s="126"/>
      <c r="P168" s="126"/>
      <c r="Q168" s="126"/>
      <c r="R168" s="125">
        <f t="shared" si="171"/>
        <v>7758</v>
      </c>
      <c r="S168" s="125">
        <f t="shared" si="172"/>
        <v>0</v>
      </c>
      <c r="T168" s="126">
        <f t="shared" si="173"/>
        <v>0</v>
      </c>
      <c r="U168" s="126">
        <f t="shared" si="174"/>
        <v>0</v>
      </c>
      <c r="V168" s="126">
        <f t="shared" si="175"/>
        <v>7758</v>
      </c>
      <c r="W168" s="125">
        <f>X168+AA168</f>
        <v>0</v>
      </c>
      <c r="X168" s="125">
        <f>Y168+Z168</f>
        <v>7758</v>
      </c>
      <c r="Y168" s="126">
        <v>7758</v>
      </c>
      <c r="Z168" s="126"/>
      <c r="AA168" s="126">
        <v>-7758</v>
      </c>
      <c r="AB168" s="125">
        <f t="shared" si="189"/>
        <v>7758</v>
      </c>
      <c r="AC168" s="125">
        <f t="shared" si="190"/>
        <v>7758</v>
      </c>
      <c r="AD168" s="126">
        <f t="shared" si="191"/>
        <v>7758</v>
      </c>
      <c r="AE168" s="126">
        <f t="shared" si="192"/>
        <v>0</v>
      </c>
      <c r="AF168" s="126">
        <f t="shared" si="193"/>
        <v>0</v>
      </c>
      <c r="AG168" s="127">
        <f>AH168+AK168</f>
        <v>-7758</v>
      </c>
      <c r="AH168" s="127">
        <f>AI168+AJ168</f>
        <v>-7758</v>
      </c>
      <c r="AI168" s="127">
        <v>-7758</v>
      </c>
      <c r="AJ168" s="126"/>
      <c r="AK168" s="126"/>
      <c r="AL168" s="125">
        <f t="shared" si="194"/>
        <v>0</v>
      </c>
      <c r="AM168" s="125">
        <f t="shared" si="195"/>
        <v>0</v>
      </c>
      <c r="AN168" s="126">
        <f t="shared" si="196"/>
        <v>0</v>
      </c>
      <c r="AO168" s="126">
        <f t="shared" si="197"/>
        <v>0</v>
      </c>
      <c r="AP168" s="126">
        <f t="shared" si="198"/>
        <v>0</v>
      </c>
    </row>
    <row r="169" spans="1:42" s="39" customFormat="1" ht="71.25" hidden="1">
      <c r="A169" s="44"/>
      <c r="B169" s="11" t="s">
        <v>285</v>
      </c>
      <c r="C169" s="46"/>
      <c r="D169" s="15" t="s">
        <v>148</v>
      </c>
      <c r="E169" s="15" t="s">
        <v>137</v>
      </c>
      <c r="F169" s="15" t="s">
        <v>71</v>
      </c>
      <c r="G169" s="15"/>
      <c r="H169" s="69">
        <f aca="true" t="shared" si="204" ref="H169:Q169">H170</f>
        <v>13197</v>
      </c>
      <c r="I169" s="69">
        <f t="shared" si="204"/>
        <v>0</v>
      </c>
      <c r="J169" s="69">
        <f t="shared" si="204"/>
        <v>0</v>
      </c>
      <c r="K169" s="69">
        <f t="shared" si="204"/>
        <v>0</v>
      </c>
      <c r="L169" s="69">
        <f t="shared" si="204"/>
        <v>13197</v>
      </c>
      <c r="M169" s="96">
        <f t="shared" si="204"/>
        <v>5285.5</v>
      </c>
      <c r="N169" s="96">
        <f t="shared" si="204"/>
        <v>5285.5</v>
      </c>
      <c r="O169" s="96">
        <f t="shared" si="204"/>
        <v>5285.5</v>
      </c>
      <c r="P169" s="96">
        <f t="shared" si="204"/>
        <v>0</v>
      </c>
      <c r="Q169" s="96">
        <f t="shared" si="204"/>
        <v>0</v>
      </c>
      <c r="R169" s="69">
        <f t="shared" si="171"/>
        <v>18482.5</v>
      </c>
      <c r="S169" s="69">
        <f t="shared" si="172"/>
        <v>5285.5</v>
      </c>
      <c r="T169" s="69">
        <f t="shared" si="173"/>
        <v>5285.5</v>
      </c>
      <c r="U169" s="69">
        <f t="shared" si="174"/>
        <v>0</v>
      </c>
      <c r="V169" s="69">
        <f t="shared" si="175"/>
        <v>13197</v>
      </c>
      <c r="W169" s="96">
        <f>W170</f>
        <v>0</v>
      </c>
      <c r="X169" s="96">
        <f>X170</f>
        <v>13197</v>
      </c>
      <c r="Y169" s="96">
        <f>Y170</f>
        <v>13197</v>
      </c>
      <c r="Z169" s="96">
        <f>Z170</f>
        <v>0</v>
      </c>
      <c r="AA169" s="96">
        <f>AA170</f>
        <v>-13197</v>
      </c>
      <c r="AB169" s="69">
        <f t="shared" si="189"/>
        <v>18482.5</v>
      </c>
      <c r="AC169" s="69">
        <f t="shared" si="190"/>
        <v>18482.5</v>
      </c>
      <c r="AD169" s="69">
        <f t="shared" si="191"/>
        <v>18482.5</v>
      </c>
      <c r="AE169" s="69">
        <f t="shared" si="192"/>
        <v>0</v>
      </c>
      <c r="AF169" s="69">
        <f t="shared" si="193"/>
        <v>0</v>
      </c>
      <c r="AG169" s="101">
        <f>AG170</f>
        <v>-18482.5</v>
      </c>
      <c r="AH169" s="101">
        <f>AH170</f>
        <v>-18482.5</v>
      </c>
      <c r="AI169" s="101">
        <f>AI170</f>
        <v>-18482.5</v>
      </c>
      <c r="AJ169" s="101">
        <f>AJ170</f>
        <v>0</v>
      </c>
      <c r="AK169" s="96">
        <f>AK170</f>
        <v>0</v>
      </c>
      <c r="AL169" s="69">
        <f t="shared" si="194"/>
        <v>0</v>
      </c>
      <c r="AM169" s="69">
        <f t="shared" si="195"/>
        <v>0</v>
      </c>
      <c r="AN169" s="69">
        <f t="shared" si="196"/>
        <v>0</v>
      </c>
      <c r="AO169" s="69">
        <f t="shared" si="197"/>
        <v>0</v>
      </c>
      <c r="AP169" s="69">
        <f t="shared" si="198"/>
        <v>0</v>
      </c>
    </row>
    <row r="170" spans="1:42" s="128" customFormat="1" ht="14.25" hidden="1">
      <c r="A170" s="124"/>
      <c r="B170" s="121" t="s">
        <v>260</v>
      </c>
      <c r="C170" s="122"/>
      <c r="D170" s="123" t="s">
        <v>148</v>
      </c>
      <c r="E170" s="123" t="s">
        <v>137</v>
      </c>
      <c r="F170" s="123" t="s">
        <v>71</v>
      </c>
      <c r="G170" s="123" t="s">
        <v>261</v>
      </c>
      <c r="H170" s="125">
        <f>I170+L170</f>
        <v>13197</v>
      </c>
      <c r="I170" s="125">
        <f>J170+K170</f>
        <v>0</v>
      </c>
      <c r="J170" s="126"/>
      <c r="K170" s="126"/>
      <c r="L170" s="126">
        <v>13197</v>
      </c>
      <c r="M170" s="125">
        <f>N170+Q170</f>
        <v>5285.5</v>
      </c>
      <c r="N170" s="125">
        <f>O170+P170</f>
        <v>5285.5</v>
      </c>
      <c r="O170" s="126">
        <v>5285.5</v>
      </c>
      <c r="P170" s="126"/>
      <c r="Q170" s="126"/>
      <c r="R170" s="125">
        <f t="shared" si="171"/>
        <v>18482.5</v>
      </c>
      <c r="S170" s="125">
        <f t="shared" si="172"/>
        <v>5285.5</v>
      </c>
      <c r="T170" s="126">
        <f t="shared" si="173"/>
        <v>5285.5</v>
      </c>
      <c r="U170" s="126">
        <f t="shared" si="174"/>
        <v>0</v>
      </c>
      <c r="V170" s="126">
        <f t="shared" si="175"/>
        <v>13197</v>
      </c>
      <c r="W170" s="125">
        <f>X170+AA170</f>
        <v>0</v>
      </c>
      <c r="X170" s="125">
        <f>Y170+Z170</f>
        <v>13197</v>
      </c>
      <c r="Y170" s="126">
        <v>13197</v>
      </c>
      <c r="Z170" s="126"/>
      <c r="AA170" s="126">
        <v>-13197</v>
      </c>
      <c r="AB170" s="125">
        <f t="shared" si="189"/>
        <v>18482.5</v>
      </c>
      <c r="AC170" s="125">
        <f t="shared" si="190"/>
        <v>18482.5</v>
      </c>
      <c r="AD170" s="126">
        <f t="shared" si="191"/>
        <v>18482.5</v>
      </c>
      <c r="AE170" s="126">
        <f t="shared" si="192"/>
        <v>0</v>
      </c>
      <c r="AF170" s="126">
        <f t="shared" si="193"/>
        <v>0</v>
      </c>
      <c r="AG170" s="127">
        <f>AH170+AK170</f>
        <v>-18482.5</v>
      </c>
      <c r="AH170" s="127">
        <f>AI170+AJ170</f>
        <v>-18482.5</v>
      </c>
      <c r="AI170" s="127">
        <f>-18482.5</f>
        <v>-18482.5</v>
      </c>
      <c r="AJ170" s="127"/>
      <c r="AK170" s="126"/>
      <c r="AL170" s="125">
        <f t="shared" si="194"/>
        <v>0</v>
      </c>
      <c r="AM170" s="125">
        <f t="shared" si="195"/>
        <v>0</v>
      </c>
      <c r="AN170" s="126">
        <f t="shared" si="196"/>
        <v>0</v>
      </c>
      <c r="AO170" s="126">
        <f t="shared" si="197"/>
        <v>0</v>
      </c>
      <c r="AP170" s="126">
        <f t="shared" si="198"/>
        <v>0</v>
      </c>
    </row>
    <row r="171" spans="1:42" s="39" customFormat="1" ht="28.5">
      <c r="A171" s="46"/>
      <c r="B171" s="11" t="s">
        <v>266</v>
      </c>
      <c r="D171" s="15" t="s">
        <v>148</v>
      </c>
      <c r="E171" s="15" t="s">
        <v>137</v>
      </c>
      <c r="F171" s="15" t="s">
        <v>267</v>
      </c>
      <c r="G171" s="17"/>
      <c r="H171" s="72">
        <f aca="true" t="shared" si="205" ref="H171:Q172">H172</f>
        <v>16000</v>
      </c>
      <c r="I171" s="72">
        <f t="shared" si="205"/>
        <v>16000</v>
      </c>
      <c r="J171" s="72">
        <f t="shared" si="205"/>
        <v>16000</v>
      </c>
      <c r="K171" s="72">
        <f t="shared" si="205"/>
        <v>0</v>
      </c>
      <c r="L171" s="72">
        <f t="shared" si="205"/>
        <v>0</v>
      </c>
      <c r="M171" s="101">
        <f t="shared" si="205"/>
        <v>2700</v>
      </c>
      <c r="N171" s="101">
        <f t="shared" si="205"/>
        <v>2700</v>
      </c>
      <c r="O171" s="101">
        <f t="shared" si="205"/>
        <v>2700</v>
      </c>
      <c r="P171" s="101">
        <f t="shared" si="205"/>
        <v>0</v>
      </c>
      <c r="Q171" s="101">
        <f t="shared" si="205"/>
        <v>0</v>
      </c>
      <c r="R171" s="72">
        <f t="shared" si="171"/>
        <v>18700</v>
      </c>
      <c r="S171" s="72">
        <f t="shared" si="172"/>
        <v>18700</v>
      </c>
      <c r="T171" s="72">
        <f t="shared" si="173"/>
        <v>18700</v>
      </c>
      <c r="U171" s="72">
        <f t="shared" si="174"/>
        <v>0</v>
      </c>
      <c r="V171" s="72">
        <f t="shared" si="175"/>
        <v>0</v>
      </c>
      <c r="W171" s="101">
        <f aca="true" t="shared" si="206" ref="W171:AA172">W172</f>
        <v>0</v>
      </c>
      <c r="X171" s="101">
        <f t="shared" si="206"/>
        <v>0</v>
      </c>
      <c r="Y171" s="101">
        <f t="shared" si="206"/>
        <v>0</v>
      </c>
      <c r="Z171" s="101">
        <f t="shared" si="206"/>
        <v>0</v>
      </c>
      <c r="AA171" s="101">
        <f t="shared" si="206"/>
        <v>0</v>
      </c>
      <c r="AB171" s="72">
        <f t="shared" si="189"/>
        <v>18700</v>
      </c>
      <c r="AC171" s="72">
        <f t="shared" si="190"/>
        <v>18700</v>
      </c>
      <c r="AD171" s="72">
        <f t="shared" si="191"/>
        <v>18700</v>
      </c>
      <c r="AE171" s="72">
        <f t="shared" si="192"/>
        <v>0</v>
      </c>
      <c r="AF171" s="72">
        <f t="shared" si="193"/>
        <v>0</v>
      </c>
      <c r="AG171" s="101">
        <f aca="true" t="shared" si="207" ref="AG171:AK172">AG172</f>
        <v>-3546</v>
      </c>
      <c r="AH171" s="101">
        <f t="shared" si="207"/>
        <v>-3546</v>
      </c>
      <c r="AI171" s="101">
        <f t="shared" si="207"/>
        <v>-3546</v>
      </c>
      <c r="AJ171" s="101">
        <f t="shared" si="207"/>
        <v>0</v>
      </c>
      <c r="AK171" s="101">
        <f t="shared" si="207"/>
        <v>0</v>
      </c>
      <c r="AL171" s="72">
        <f t="shared" si="194"/>
        <v>15154</v>
      </c>
      <c r="AM171" s="72">
        <f t="shared" si="195"/>
        <v>15154</v>
      </c>
      <c r="AN171" s="72">
        <f t="shared" si="196"/>
        <v>15154</v>
      </c>
      <c r="AO171" s="72">
        <f t="shared" si="197"/>
        <v>0</v>
      </c>
      <c r="AP171" s="72">
        <f t="shared" si="198"/>
        <v>0</v>
      </c>
    </row>
    <row r="172" spans="1:42" s="39" customFormat="1" ht="28.5">
      <c r="A172" s="45"/>
      <c r="B172" s="11" t="s">
        <v>399</v>
      </c>
      <c r="C172" s="11"/>
      <c r="D172" s="15" t="s">
        <v>148</v>
      </c>
      <c r="E172" s="15" t="s">
        <v>137</v>
      </c>
      <c r="F172" s="15" t="s">
        <v>398</v>
      </c>
      <c r="G172" s="15"/>
      <c r="H172" s="69">
        <f t="shared" si="205"/>
        <v>16000</v>
      </c>
      <c r="I172" s="69">
        <f t="shared" si="205"/>
        <v>16000</v>
      </c>
      <c r="J172" s="69">
        <f t="shared" si="205"/>
        <v>16000</v>
      </c>
      <c r="K172" s="69">
        <f t="shared" si="205"/>
        <v>0</v>
      </c>
      <c r="L172" s="69">
        <f t="shared" si="205"/>
        <v>0</v>
      </c>
      <c r="M172" s="96">
        <f t="shared" si="205"/>
        <v>2700</v>
      </c>
      <c r="N172" s="96">
        <f t="shared" si="205"/>
        <v>2700</v>
      </c>
      <c r="O172" s="96">
        <f t="shared" si="205"/>
        <v>2700</v>
      </c>
      <c r="P172" s="96">
        <f t="shared" si="205"/>
        <v>0</v>
      </c>
      <c r="Q172" s="96">
        <f t="shared" si="205"/>
        <v>0</v>
      </c>
      <c r="R172" s="69">
        <f t="shared" si="171"/>
        <v>18700</v>
      </c>
      <c r="S172" s="69">
        <f t="shared" si="172"/>
        <v>18700</v>
      </c>
      <c r="T172" s="69">
        <f t="shared" si="173"/>
        <v>18700</v>
      </c>
      <c r="U172" s="69">
        <f t="shared" si="174"/>
        <v>0</v>
      </c>
      <c r="V172" s="69">
        <f t="shared" si="175"/>
        <v>0</v>
      </c>
      <c r="W172" s="96">
        <f t="shared" si="206"/>
        <v>0</v>
      </c>
      <c r="X172" s="96">
        <f t="shared" si="206"/>
        <v>0</v>
      </c>
      <c r="Y172" s="96">
        <f t="shared" si="206"/>
        <v>0</v>
      </c>
      <c r="Z172" s="96">
        <f t="shared" si="206"/>
        <v>0</v>
      </c>
      <c r="AA172" s="96">
        <f t="shared" si="206"/>
        <v>0</v>
      </c>
      <c r="AB172" s="69">
        <f t="shared" si="189"/>
        <v>18700</v>
      </c>
      <c r="AC172" s="69">
        <f t="shared" si="190"/>
        <v>18700</v>
      </c>
      <c r="AD172" s="69">
        <f t="shared" si="191"/>
        <v>18700</v>
      </c>
      <c r="AE172" s="69">
        <f t="shared" si="192"/>
        <v>0</v>
      </c>
      <c r="AF172" s="69">
        <f t="shared" si="193"/>
        <v>0</v>
      </c>
      <c r="AG172" s="96">
        <f t="shared" si="207"/>
        <v>-3546</v>
      </c>
      <c r="AH172" s="96">
        <f t="shared" si="207"/>
        <v>-3546</v>
      </c>
      <c r="AI172" s="96">
        <f t="shared" si="207"/>
        <v>-3546</v>
      </c>
      <c r="AJ172" s="96">
        <f t="shared" si="207"/>
        <v>0</v>
      </c>
      <c r="AK172" s="96">
        <f t="shared" si="207"/>
        <v>0</v>
      </c>
      <c r="AL172" s="69">
        <f t="shared" si="194"/>
        <v>15154</v>
      </c>
      <c r="AM172" s="69">
        <f t="shared" si="195"/>
        <v>15154</v>
      </c>
      <c r="AN172" s="69">
        <f t="shared" si="196"/>
        <v>15154</v>
      </c>
      <c r="AO172" s="69">
        <f t="shared" si="197"/>
        <v>0</v>
      </c>
      <c r="AP172" s="69">
        <f t="shared" si="198"/>
        <v>0</v>
      </c>
    </row>
    <row r="173" spans="1:42" s="39" customFormat="1" ht="28.5">
      <c r="A173" s="45"/>
      <c r="B173" s="11" t="s">
        <v>165</v>
      </c>
      <c r="C173" s="11"/>
      <c r="D173" s="15" t="s">
        <v>148</v>
      </c>
      <c r="E173" s="15" t="s">
        <v>137</v>
      </c>
      <c r="F173" s="15" t="s">
        <v>398</v>
      </c>
      <c r="G173" s="17" t="s">
        <v>166</v>
      </c>
      <c r="H173" s="69">
        <f>I173+L173</f>
        <v>16000</v>
      </c>
      <c r="I173" s="69">
        <f>J173+K173</f>
        <v>16000</v>
      </c>
      <c r="J173" s="54">
        <v>16000</v>
      </c>
      <c r="K173" s="54"/>
      <c r="L173" s="54"/>
      <c r="M173" s="96">
        <f>N173+Q173</f>
        <v>2700</v>
      </c>
      <c r="N173" s="96">
        <f>O173+P173</f>
        <v>2700</v>
      </c>
      <c r="O173" s="95">
        <f>4210-1510</f>
        <v>2700</v>
      </c>
      <c r="P173" s="95"/>
      <c r="Q173" s="95"/>
      <c r="R173" s="69">
        <f t="shared" si="171"/>
        <v>18700</v>
      </c>
      <c r="S173" s="69">
        <f t="shared" si="172"/>
        <v>18700</v>
      </c>
      <c r="T173" s="54">
        <f t="shared" si="173"/>
        <v>18700</v>
      </c>
      <c r="U173" s="54">
        <f t="shared" si="174"/>
        <v>0</v>
      </c>
      <c r="V173" s="54">
        <f t="shared" si="175"/>
        <v>0</v>
      </c>
      <c r="W173" s="96">
        <f>X173+AA173</f>
        <v>0</v>
      </c>
      <c r="X173" s="96">
        <f>Y173+Z173</f>
        <v>0</v>
      </c>
      <c r="Y173" s="95"/>
      <c r="Z173" s="95"/>
      <c r="AA173" s="95"/>
      <c r="AB173" s="69">
        <f t="shared" si="189"/>
        <v>18700</v>
      </c>
      <c r="AC173" s="69">
        <f t="shared" si="190"/>
        <v>18700</v>
      </c>
      <c r="AD173" s="54">
        <f t="shared" si="191"/>
        <v>18700</v>
      </c>
      <c r="AE173" s="54">
        <f t="shared" si="192"/>
        <v>0</v>
      </c>
      <c r="AF173" s="54">
        <f t="shared" si="193"/>
        <v>0</v>
      </c>
      <c r="AG173" s="96">
        <f>AH173+AK173</f>
        <v>-3546</v>
      </c>
      <c r="AH173" s="96">
        <f>AI173+AJ173</f>
        <v>-3546</v>
      </c>
      <c r="AI173" s="95">
        <v>-3546</v>
      </c>
      <c r="AJ173" s="95"/>
      <c r="AK173" s="95"/>
      <c r="AL173" s="69">
        <f t="shared" si="194"/>
        <v>15154</v>
      </c>
      <c r="AM173" s="69">
        <f t="shared" si="195"/>
        <v>15154</v>
      </c>
      <c r="AN173" s="54">
        <f t="shared" si="196"/>
        <v>15154</v>
      </c>
      <c r="AO173" s="54">
        <f t="shared" si="197"/>
        <v>0</v>
      </c>
      <c r="AP173" s="54">
        <f t="shared" si="198"/>
        <v>0</v>
      </c>
    </row>
    <row r="174" spans="1:42" s="39" customFormat="1" ht="71.25" customHeight="1" hidden="1">
      <c r="A174" s="45"/>
      <c r="B174" s="11" t="s">
        <v>70</v>
      </c>
      <c r="C174" s="11"/>
      <c r="D174" s="15" t="s">
        <v>148</v>
      </c>
      <c r="E174" s="15" t="s">
        <v>137</v>
      </c>
      <c r="F174" s="15" t="s">
        <v>71</v>
      </c>
      <c r="G174" s="15"/>
      <c r="H174" s="72">
        <f aca="true" t="shared" si="208" ref="H174:Q174">H175</f>
        <v>0</v>
      </c>
      <c r="I174" s="72">
        <f t="shared" si="208"/>
        <v>0</v>
      </c>
      <c r="J174" s="72">
        <f t="shared" si="208"/>
        <v>0</v>
      </c>
      <c r="K174" s="72">
        <f t="shared" si="208"/>
        <v>0</v>
      </c>
      <c r="L174" s="72">
        <f t="shared" si="208"/>
        <v>0</v>
      </c>
      <c r="M174" s="101">
        <f t="shared" si="208"/>
        <v>0</v>
      </c>
      <c r="N174" s="101">
        <f t="shared" si="208"/>
        <v>0</v>
      </c>
      <c r="O174" s="101">
        <f t="shared" si="208"/>
        <v>0</v>
      </c>
      <c r="P174" s="101">
        <f t="shared" si="208"/>
        <v>0</v>
      </c>
      <c r="Q174" s="101">
        <f t="shared" si="208"/>
        <v>0</v>
      </c>
      <c r="R174" s="72">
        <f t="shared" si="171"/>
        <v>0</v>
      </c>
      <c r="S174" s="72">
        <f t="shared" si="172"/>
        <v>0</v>
      </c>
      <c r="T174" s="72">
        <f t="shared" si="173"/>
        <v>0</v>
      </c>
      <c r="U174" s="72">
        <f t="shared" si="174"/>
        <v>0</v>
      </c>
      <c r="V174" s="72">
        <f t="shared" si="175"/>
        <v>0</v>
      </c>
      <c r="W174" s="101">
        <f>W175</f>
        <v>0</v>
      </c>
      <c r="X174" s="101">
        <f>X175</f>
        <v>0</v>
      </c>
      <c r="Y174" s="101">
        <f>Y175</f>
        <v>0</v>
      </c>
      <c r="Z174" s="101">
        <f>Z175</f>
        <v>0</v>
      </c>
      <c r="AA174" s="101">
        <f>AA175</f>
        <v>0</v>
      </c>
      <c r="AB174" s="72">
        <f t="shared" si="189"/>
        <v>0</v>
      </c>
      <c r="AC174" s="72">
        <f t="shared" si="190"/>
        <v>0</v>
      </c>
      <c r="AD174" s="72">
        <f t="shared" si="191"/>
        <v>0</v>
      </c>
      <c r="AE174" s="72">
        <f t="shared" si="192"/>
        <v>0</v>
      </c>
      <c r="AF174" s="72">
        <f t="shared" si="193"/>
        <v>0</v>
      </c>
      <c r="AG174" s="101">
        <f>AG175</f>
        <v>0</v>
      </c>
      <c r="AH174" s="101">
        <f>AH175</f>
        <v>0</v>
      </c>
      <c r="AI174" s="101">
        <f>AI175</f>
        <v>0</v>
      </c>
      <c r="AJ174" s="101">
        <f>AJ175</f>
        <v>0</v>
      </c>
      <c r="AK174" s="101">
        <f>AK175</f>
        <v>0</v>
      </c>
      <c r="AL174" s="72">
        <f t="shared" si="194"/>
        <v>0</v>
      </c>
      <c r="AM174" s="72">
        <f t="shared" si="195"/>
        <v>0</v>
      </c>
      <c r="AN174" s="72">
        <f t="shared" si="196"/>
        <v>0</v>
      </c>
      <c r="AO174" s="72">
        <f t="shared" si="197"/>
        <v>0</v>
      </c>
      <c r="AP174" s="72">
        <f t="shared" si="198"/>
        <v>0</v>
      </c>
    </row>
    <row r="175" spans="1:42" s="39" customFormat="1" ht="14.25" customHeight="1" hidden="1">
      <c r="A175" s="45"/>
      <c r="B175" s="42" t="s">
        <v>260</v>
      </c>
      <c r="C175" s="11"/>
      <c r="D175" s="15" t="s">
        <v>148</v>
      </c>
      <c r="E175" s="15" t="s">
        <v>137</v>
      </c>
      <c r="F175" s="15" t="s">
        <v>71</v>
      </c>
      <c r="G175" s="17" t="s">
        <v>261</v>
      </c>
      <c r="H175" s="69">
        <f>I175+L175</f>
        <v>0</v>
      </c>
      <c r="I175" s="69">
        <f>J175+K175</f>
        <v>0</v>
      </c>
      <c r="J175" s="54"/>
      <c r="K175" s="54"/>
      <c r="L175" s="54"/>
      <c r="M175" s="96">
        <f>N175+Q175</f>
        <v>0</v>
      </c>
      <c r="N175" s="96">
        <f>O175+P175</f>
        <v>0</v>
      </c>
      <c r="O175" s="95"/>
      <c r="P175" s="95"/>
      <c r="Q175" s="95"/>
      <c r="R175" s="69">
        <f t="shared" si="171"/>
        <v>0</v>
      </c>
      <c r="S175" s="69">
        <f t="shared" si="172"/>
        <v>0</v>
      </c>
      <c r="T175" s="54">
        <f t="shared" si="173"/>
        <v>0</v>
      </c>
      <c r="U175" s="54">
        <f t="shared" si="174"/>
        <v>0</v>
      </c>
      <c r="V175" s="54">
        <f t="shared" si="175"/>
        <v>0</v>
      </c>
      <c r="W175" s="96">
        <f>X175+AA175</f>
        <v>0</v>
      </c>
      <c r="X175" s="96">
        <f>Y175+Z175</f>
        <v>0</v>
      </c>
      <c r="Y175" s="95"/>
      <c r="Z175" s="95"/>
      <c r="AA175" s="95"/>
      <c r="AB175" s="69">
        <f t="shared" si="189"/>
        <v>0</v>
      </c>
      <c r="AC175" s="69">
        <f t="shared" si="190"/>
        <v>0</v>
      </c>
      <c r="AD175" s="54">
        <f t="shared" si="191"/>
        <v>0</v>
      </c>
      <c r="AE175" s="54">
        <f t="shared" si="192"/>
        <v>0</v>
      </c>
      <c r="AF175" s="54">
        <f t="shared" si="193"/>
        <v>0</v>
      </c>
      <c r="AG175" s="96">
        <f>AH175+AK175</f>
        <v>0</v>
      </c>
      <c r="AH175" s="96">
        <f>AI175+AJ175</f>
        <v>0</v>
      </c>
      <c r="AI175" s="95"/>
      <c r="AJ175" s="95"/>
      <c r="AK175" s="95"/>
      <c r="AL175" s="69">
        <f t="shared" si="194"/>
        <v>0</v>
      </c>
      <c r="AM175" s="69">
        <f t="shared" si="195"/>
        <v>0</v>
      </c>
      <c r="AN175" s="54">
        <f t="shared" si="196"/>
        <v>0</v>
      </c>
      <c r="AO175" s="54">
        <f t="shared" si="197"/>
        <v>0</v>
      </c>
      <c r="AP175" s="54">
        <f t="shared" si="198"/>
        <v>0</v>
      </c>
    </row>
    <row r="176" spans="1:42" s="39" customFormat="1" ht="14.25">
      <c r="A176" s="43"/>
      <c r="B176" s="18" t="s">
        <v>67</v>
      </c>
      <c r="C176" s="11"/>
      <c r="D176" s="13" t="s">
        <v>148</v>
      </c>
      <c r="E176" s="13" t="s">
        <v>139</v>
      </c>
      <c r="F176" s="13"/>
      <c r="G176" s="13"/>
      <c r="H176" s="57">
        <f aca="true" t="shared" si="209" ref="H176:Q176">H177+H180+H182+H193</f>
        <v>61328</v>
      </c>
      <c r="I176" s="57">
        <f t="shared" si="209"/>
        <v>22750</v>
      </c>
      <c r="J176" s="57">
        <f t="shared" si="209"/>
        <v>22750</v>
      </c>
      <c r="K176" s="57">
        <f t="shared" si="209"/>
        <v>0</v>
      </c>
      <c r="L176" s="57">
        <f t="shared" si="209"/>
        <v>38578</v>
      </c>
      <c r="M176" s="102">
        <f t="shared" si="209"/>
        <v>20939.899999999998</v>
      </c>
      <c r="N176" s="102">
        <f t="shared" si="209"/>
        <v>20565.3</v>
      </c>
      <c r="O176" s="102">
        <f t="shared" si="209"/>
        <v>20565.3</v>
      </c>
      <c r="P176" s="102">
        <f t="shared" si="209"/>
        <v>0</v>
      </c>
      <c r="Q176" s="102">
        <f t="shared" si="209"/>
        <v>374.6</v>
      </c>
      <c r="R176" s="57">
        <f t="shared" si="171"/>
        <v>82267.9</v>
      </c>
      <c r="S176" s="57">
        <f t="shared" si="172"/>
        <v>43315.3</v>
      </c>
      <c r="T176" s="57">
        <f t="shared" si="173"/>
        <v>43315.3</v>
      </c>
      <c r="U176" s="57">
        <f t="shared" si="174"/>
        <v>0</v>
      </c>
      <c r="V176" s="57">
        <f t="shared" si="175"/>
        <v>38952.6</v>
      </c>
      <c r="W176" s="102">
        <f>W177+W180+W182+W193</f>
        <v>0</v>
      </c>
      <c r="X176" s="102">
        <f>X177+X180+X182+X193</f>
        <v>38952.6</v>
      </c>
      <c r="Y176" s="102">
        <f>Y177+Y180+Y182+Y193</f>
        <v>38952.6</v>
      </c>
      <c r="Z176" s="102">
        <f>Z177+Z180+Z182+Z193</f>
        <v>0</v>
      </c>
      <c r="AA176" s="102">
        <f>AA177+AA180+AA182+AA193</f>
        <v>-38952.6</v>
      </c>
      <c r="AB176" s="57">
        <f t="shared" si="189"/>
        <v>82267.9</v>
      </c>
      <c r="AC176" s="57">
        <f t="shared" si="190"/>
        <v>82267.9</v>
      </c>
      <c r="AD176" s="57">
        <f t="shared" si="191"/>
        <v>82267.9</v>
      </c>
      <c r="AE176" s="57">
        <f t="shared" si="192"/>
        <v>0</v>
      </c>
      <c r="AF176" s="57">
        <f t="shared" si="193"/>
        <v>0</v>
      </c>
      <c r="AG176" s="102">
        <f>AG177+AG180+AG182+AG193</f>
        <v>-20457.78198</v>
      </c>
      <c r="AH176" s="102">
        <f>AH177+AH180+AH182+AH193</f>
        <v>-20457.78198</v>
      </c>
      <c r="AI176" s="102">
        <f>AI177+AI180+AI182+AI193</f>
        <v>-20457.78198</v>
      </c>
      <c r="AJ176" s="102">
        <f>AJ177+AJ180+AJ182+AJ193</f>
        <v>0</v>
      </c>
      <c r="AK176" s="102">
        <f>AK177+AK180+AK182+AK193</f>
        <v>0</v>
      </c>
      <c r="AL176" s="57">
        <f t="shared" si="194"/>
        <v>61810.118019999994</v>
      </c>
      <c r="AM176" s="57">
        <f t="shared" si="195"/>
        <v>61810.118019999994</v>
      </c>
      <c r="AN176" s="57">
        <f t="shared" si="196"/>
        <v>61810.118019999994</v>
      </c>
      <c r="AO176" s="57">
        <f t="shared" si="197"/>
        <v>0</v>
      </c>
      <c r="AP176" s="57">
        <f t="shared" si="198"/>
        <v>0</v>
      </c>
    </row>
    <row r="177" spans="1:42" s="39" customFormat="1" ht="42.75" customHeight="1" hidden="1" outlineLevel="1">
      <c r="A177" s="44"/>
      <c r="B177" s="42" t="s">
        <v>257</v>
      </c>
      <c r="C177" s="11"/>
      <c r="D177" s="15" t="s">
        <v>148</v>
      </c>
      <c r="E177" s="15" t="s">
        <v>139</v>
      </c>
      <c r="F177" s="15" t="s">
        <v>61</v>
      </c>
      <c r="G177" s="15"/>
      <c r="H177" s="68">
        <f>H178</f>
        <v>0</v>
      </c>
      <c r="I177" s="68">
        <f>I178</f>
        <v>0</v>
      </c>
      <c r="J177" s="68">
        <f aca="true" t="shared" si="210" ref="H177:L178">J178</f>
        <v>0</v>
      </c>
      <c r="K177" s="68">
        <f t="shared" si="210"/>
        <v>0</v>
      </c>
      <c r="L177" s="68">
        <f t="shared" si="210"/>
        <v>0</v>
      </c>
      <c r="M177" s="94">
        <f>M178</f>
        <v>0</v>
      </c>
      <c r="N177" s="94">
        <f>N178</f>
        <v>0</v>
      </c>
      <c r="O177" s="94">
        <f aca="true" t="shared" si="211" ref="M177:Q178">O178</f>
        <v>0</v>
      </c>
      <c r="P177" s="94">
        <f t="shared" si="211"/>
        <v>0</v>
      </c>
      <c r="Q177" s="94">
        <f t="shared" si="211"/>
        <v>0</v>
      </c>
      <c r="R177" s="68">
        <f t="shared" si="171"/>
        <v>0</v>
      </c>
      <c r="S177" s="68">
        <f t="shared" si="172"/>
        <v>0</v>
      </c>
      <c r="T177" s="68">
        <f t="shared" si="173"/>
        <v>0</v>
      </c>
      <c r="U177" s="68">
        <f t="shared" si="174"/>
        <v>0</v>
      </c>
      <c r="V177" s="68">
        <f t="shared" si="175"/>
        <v>0</v>
      </c>
      <c r="W177" s="94">
        <f>W178</f>
        <v>0</v>
      </c>
      <c r="X177" s="94">
        <f>X178</f>
        <v>0</v>
      </c>
      <c r="Y177" s="94">
        <f aca="true" t="shared" si="212" ref="W177:AA178">Y178</f>
        <v>0</v>
      </c>
      <c r="Z177" s="94">
        <f t="shared" si="212"/>
        <v>0</v>
      </c>
      <c r="AA177" s="94">
        <f t="shared" si="212"/>
        <v>0</v>
      </c>
      <c r="AB177" s="68">
        <f t="shared" si="189"/>
        <v>0</v>
      </c>
      <c r="AC177" s="68">
        <f t="shared" si="190"/>
        <v>0</v>
      </c>
      <c r="AD177" s="68">
        <f t="shared" si="191"/>
        <v>0</v>
      </c>
      <c r="AE177" s="68">
        <f t="shared" si="192"/>
        <v>0</v>
      </c>
      <c r="AF177" s="68">
        <f t="shared" si="193"/>
        <v>0</v>
      </c>
      <c r="AG177" s="94">
        <f>AG178</f>
        <v>0</v>
      </c>
      <c r="AH177" s="94">
        <f>AH178</f>
        <v>0</v>
      </c>
      <c r="AI177" s="94">
        <f aca="true" t="shared" si="213" ref="AG177:AK178">AI178</f>
        <v>0</v>
      </c>
      <c r="AJ177" s="94">
        <f t="shared" si="213"/>
        <v>0</v>
      </c>
      <c r="AK177" s="94">
        <f t="shared" si="213"/>
        <v>0</v>
      </c>
      <c r="AL177" s="68">
        <f t="shared" si="194"/>
        <v>0</v>
      </c>
      <c r="AM177" s="68">
        <f t="shared" si="195"/>
        <v>0</v>
      </c>
      <c r="AN177" s="68">
        <f t="shared" si="196"/>
        <v>0</v>
      </c>
      <c r="AO177" s="68">
        <f t="shared" si="197"/>
        <v>0</v>
      </c>
      <c r="AP177" s="68">
        <f t="shared" si="198"/>
        <v>0</v>
      </c>
    </row>
    <row r="178" spans="1:42" s="21" customFormat="1" ht="57" customHeight="1" hidden="1" outlineLevel="1">
      <c r="A178" s="44"/>
      <c r="B178" s="42" t="s">
        <v>268</v>
      </c>
      <c r="C178" s="18"/>
      <c r="D178" s="15" t="s">
        <v>148</v>
      </c>
      <c r="E178" s="15" t="s">
        <v>139</v>
      </c>
      <c r="F178" s="15" t="s">
        <v>259</v>
      </c>
      <c r="G178" s="15"/>
      <c r="H178" s="69">
        <f t="shared" si="210"/>
        <v>0</v>
      </c>
      <c r="I178" s="69">
        <f>I179</f>
        <v>0</v>
      </c>
      <c r="J178" s="69">
        <f t="shared" si="210"/>
        <v>0</v>
      </c>
      <c r="K178" s="69">
        <f t="shared" si="210"/>
        <v>0</v>
      </c>
      <c r="L178" s="69">
        <f t="shared" si="210"/>
        <v>0</v>
      </c>
      <c r="M178" s="96">
        <f t="shared" si="211"/>
        <v>0</v>
      </c>
      <c r="N178" s="96">
        <f>N179</f>
        <v>0</v>
      </c>
      <c r="O178" s="96">
        <f t="shared" si="211"/>
        <v>0</v>
      </c>
      <c r="P178" s="96">
        <f t="shared" si="211"/>
        <v>0</v>
      </c>
      <c r="Q178" s="96">
        <f t="shared" si="211"/>
        <v>0</v>
      </c>
      <c r="R178" s="69">
        <f t="shared" si="171"/>
        <v>0</v>
      </c>
      <c r="S178" s="69">
        <f t="shared" si="172"/>
        <v>0</v>
      </c>
      <c r="T178" s="69">
        <f t="shared" si="173"/>
        <v>0</v>
      </c>
      <c r="U178" s="69">
        <f t="shared" si="174"/>
        <v>0</v>
      </c>
      <c r="V178" s="69">
        <f t="shared" si="175"/>
        <v>0</v>
      </c>
      <c r="W178" s="96">
        <f t="shared" si="212"/>
        <v>0</v>
      </c>
      <c r="X178" s="96">
        <f>X179</f>
        <v>0</v>
      </c>
      <c r="Y178" s="96">
        <f t="shared" si="212"/>
        <v>0</v>
      </c>
      <c r="Z178" s="96">
        <f t="shared" si="212"/>
        <v>0</v>
      </c>
      <c r="AA178" s="96">
        <f t="shared" si="212"/>
        <v>0</v>
      </c>
      <c r="AB178" s="69">
        <f t="shared" si="189"/>
        <v>0</v>
      </c>
      <c r="AC178" s="69">
        <f t="shared" si="190"/>
        <v>0</v>
      </c>
      <c r="AD178" s="69">
        <f t="shared" si="191"/>
        <v>0</v>
      </c>
      <c r="AE178" s="69">
        <f t="shared" si="192"/>
        <v>0</v>
      </c>
      <c r="AF178" s="69">
        <f t="shared" si="193"/>
        <v>0</v>
      </c>
      <c r="AG178" s="96">
        <f t="shared" si="213"/>
        <v>0</v>
      </c>
      <c r="AH178" s="96">
        <f>AH179</f>
        <v>0</v>
      </c>
      <c r="AI178" s="96">
        <f t="shared" si="213"/>
        <v>0</v>
      </c>
      <c r="AJ178" s="96">
        <f t="shared" si="213"/>
        <v>0</v>
      </c>
      <c r="AK178" s="96">
        <f t="shared" si="213"/>
        <v>0</v>
      </c>
      <c r="AL178" s="69">
        <f t="shared" si="194"/>
        <v>0</v>
      </c>
      <c r="AM178" s="69">
        <f t="shared" si="195"/>
        <v>0</v>
      </c>
      <c r="AN178" s="69">
        <f t="shared" si="196"/>
        <v>0</v>
      </c>
      <c r="AO178" s="69">
        <f t="shared" si="197"/>
        <v>0</v>
      </c>
      <c r="AP178" s="69">
        <f t="shared" si="198"/>
        <v>0</v>
      </c>
    </row>
    <row r="179" spans="1:42" s="21" customFormat="1" ht="15" customHeight="1" hidden="1" outlineLevel="1">
      <c r="A179" s="44"/>
      <c r="B179" s="42" t="s">
        <v>260</v>
      </c>
      <c r="C179" s="18"/>
      <c r="D179" s="15" t="s">
        <v>148</v>
      </c>
      <c r="E179" s="15" t="s">
        <v>139</v>
      </c>
      <c r="F179" s="15" t="s">
        <v>259</v>
      </c>
      <c r="G179" s="15" t="s">
        <v>261</v>
      </c>
      <c r="H179" s="69">
        <f>I179+L179</f>
        <v>0</v>
      </c>
      <c r="I179" s="69">
        <f>J179+K179</f>
        <v>0</v>
      </c>
      <c r="J179" s="54"/>
      <c r="K179" s="54"/>
      <c r="L179" s="54"/>
      <c r="M179" s="96">
        <f>N179+Q179</f>
        <v>0</v>
      </c>
      <c r="N179" s="96">
        <f>O179+P179</f>
        <v>0</v>
      </c>
      <c r="O179" s="95"/>
      <c r="P179" s="95"/>
      <c r="Q179" s="95"/>
      <c r="R179" s="69">
        <f t="shared" si="171"/>
        <v>0</v>
      </c>
      <c r="S179" s="69">
        <f t="shared" si="172"/>
        <v>0</v>
      </c>
      <c r="T179" s="54">
        <f t="shared" si="173"/>
        <v>0</v>
      </c>
      <c r="U179" s="54">
        <f t="shared" si="174"/>
        <v>0</v>
      </c>
      <c r="V179" s="54">
        <f t="shared" si="175"/>
        <v>0</v>
      </c>
      <c r="W179" s="96">
        <f>X179+AA179</f>
        <v>0</v>
      </c>
      <c r="X179" s="96">
        <f>Y179+Z179</f>
        <v>0</v>
      </c>
      <c r="Y179" s="95"/>
      <c r="Z179" s="95"/>
      <c r="AA179" s="95"/>
      <c r="AB179" s="69">
        <f t="shared" si="189"/>
        <v>0</v>
      </c>
      <c r="AC179" s="69">
        <f t="shared" si="190"/>
        <v>0</v>
      </c>
      <c r="AD179" s="54">
        <f t="shared" si="191"/>
        <v>0</v>
      </c>
      <c r="AE179" s="54">
        <f t="shared" si="192"/>
        <v>0</v>
      </c>
      <c r="AF179" s="54">
        <f t="shared" si="193"/>
        <v>0</v>
      </c>
      <c r="AG179" s="96">
        <f>AH179+AK179</f>
        <v>0</v>
      </c>
      <c r="AH179" s="96">
        <f>AI179+AJ179</f>
        <v>0</v>
      </c>
      <c r="AI179" s="95"/>
      <c r="AJ179" s="95"/>
      <c r="AK179" s="95"/>
      <c r="AL179" s="69">
        <f t="shared" si="194"/>
        <v>0</v>
      </c>
      <c r="AM179" s="69">
        <f t="shared" si="195"/>
        <v>0</v>
      </c>
      <c r="AN179" s="54">
        <f t="shared" si="196"/>
        <v>0</v>
      </c>
      <c r="AO179" s="54">
        <f t="shared" si="197"/>
        <v>0</v>
      </c>
      <c r="AP179" s="54">
        <f t="shared" si="198"/>
        <v>0</v>
      </c>
    </row>
    <row r="180" spans="1:42" s="47" customFormat="1" ht="28.5" collapsed="1">
      <c r="A180" s="45"/>
      <c r="B180" s="11" t="s">
        <v>68</v>
      </c>
      <c r="C180" s="5"/>
      <c r="D180" s="15" t="s">
        <v>148</v>
      </c>
      <c r="E180" s="15" t="s">
        <v>139</v>
      </c>
      <c r="F180" s="15" t="s">
        <v>269</v>
      </c>
      <c r="G180" s="15"/>
      <c r="H180" s="72">
        <f aca="true" t="shared" si="214" ref="H180:Q180">H181</f>
        <v>250</v>
      </c>
      <c r="I180" s="72">
        <f t="shared" si="214"/>
        <v>250</v>
      </c>
      <c r="J180" s="72">
        <f t="shared" si="214"/>
        <v>250</v>
      </c>
      <c r="K180" s="72">
        <f t="shared" si="214"/>
        <v>0</v>
      </c>
      <c r="L180" s="72">
        <f t="shared" si="214"/>
        <v>0</v>
      </c>
      <c r="M180" s="101">
        <f t="shared" si="214"/>
        <v>0</v>
      </c>
      <c r="N180" s="101">
        <f t="shared" si="214"/>
        <v>0</v>
      </c>
      <c r="O180" s="101">
        <f t="shared" si="214"/>
        <v>0</v>
      </c>
      <c r="P180" s="101">
        <f t="shared" si="214"/>
        <v>0</v>
      </c>
      <c r="Q180" s="101">
        <f t="shared" si="214"/>
        <v>0</v>
      </c>
      <c r="R180" s="72">
        <f t="shared" si="171"/>
        <v>250</v>
      </c>
      <c r="S180" s="72">
        <f t="shared" si="172"/>
        <v>250</v>
      </c>
      <c r="T180" s="72">
        <f t="shared" si="173"/>
        <v>250</v>
      </c>
      <c r="U180" s="72">
        <f t="shared" si="174"/>
        <v>0</v>
      </c>
      <c r="V180" s="72">
        <f t="shared" si="175"/>
        <v>0</v>
      </c>
      <c r="W180" s="101">
        <f>W181</f>
        <v>0</v>
      </c>
      <c r="X180" s="101">
        <f>X181</f>
        <v>0</v>
      </c>
      <c r="Y180" s="101">
        <f>Y181</f>
        <v>0</v>
      </c>
      <c r="Z180" s="101">
        <f>Z181</f>
        <v>0</v>
      </c>
      <c r="AA180" s="101">
        <f>AA181</f>
        <v>0</v>
      </c>
      <c r="AB180" s="72">
        <f t="shared" si="189"/>
        <v>250</v>
      </c>
      <c r="AC180" s="72">
        <f t="shared" si="190"/>
        <v>250</v>
      </c>
      <c r="AD180" s="72">
        <f t="shared" si="191"/>
        <v>250</v>
      </c>
      <c r="AE180" s="72">
        <f t="shared" si="192"/>
        <v>0</v>
      </c>
      <c r="AF180" s="72">
        <f t="shared" si="193"/>
        <v>0</v>
      </c>
      <c r="AG180" s="101">
        <f>AG181</f>
        <v>0</v>
      </c>
      <c r="AH180" s="101">
        <f>AH181</f>
        <v>0</v>
      </c>
      <c r="AI180" s="101">
        <f>AI181</f>
        <v>0</v>
      </c>
      <c r="AJ180" s="101">
        <f>AJ181</f>
        <v>0</v>
      </c>
      <c r="AK180" s="101">
        <f>AK181</f>
        <v>0</v>
      </c>
      <c r="AL180" s="72">
        <f t="shared" si="194"/>
        <v>250</v>
      </c>
      <c r="AM180" s="72">
        <f t="shared" si="195"/>
        <v>250</v>
      </c>
      <c r="AN180" s="72">
        <f t="shared" si="196"/>
        <v>250</v>
      </c>
      <c r="AO180" s="72">
        <f t="shared" si="197"/>
        <v>0</v>
      </c>
      <c r="AP180" s="72">
        <f t="shared" si="198"/>
        <v>0</v>
      </c>
    </row>
    <row r="181" spans="1:42" s="39" customFormat="1" ht="28.5">
      <c r="A181" s="46"/>
      <c r="B181" s="11" t="s">
        <v>165</v>
      </c>
      <c r="C181" s="46"/>
      <c r="D181" s="15" t="s">
        <v>148</v>
      </c>
      <c r="E181" s="15" t="s">
        <v>139</v>
      </c>
      <c r="F181" s="15" t="s">
        <v>269</v>
      </c>
      <c r="G181" s="17" t="s">
        <v>166</v>
      </c>
      <c r="H181" s="69">
        <f>I181+L181</f>
        <v>250</v>
      </c>
      <c r="I181" s="69">
        <f>J181+K181</f>
        <v>250</v>
      </c>
      <c r="J181" s="54">
        <f>((250))</f>
        <v>250</v>
      </c>
      <c r="K181" s="54"/>
      <c r="L181" s="54"/>
      <c r="M181" s="96">
        <f>N181+Q181</f>
        <v>0</v>
      </c>
      <c r="N181" s="96">
        <f>O181+P181</f>
        <v>0</v>
      </c>
      <c r="O181" s="95"/>
      <c r="P181" s="95"/>
      <c r="Q181" s="95"/>
      <c r="R181" s="69">
        <f t="shared" si="171"/>
        <v>250</v>
      </c>
      <c r="S181" s="69">
        <f t="shared" si="172"/>
        <v>250</v>
      </c>
      <c r="T181" s="54">
        <f t="shared" si="173"/>
        <v>250</v>
      </c>
      <c r="U181" s="54">
        <f t="shared" si="174"/>
        <v>0</v>
      </c>
      <c r="V181" s="54">
        <f t="shared" si="175"/>
        <v>0</v>
      </c>
      <c r="W181" s="96">
        <f>X181+AA181</f>
        <v>0</v>
      </c>
      <c r="X181" s="96">
        <f>Y181+Z181</f>
        <v>0</v>
      </c>
      <c r="Y181" s="95"/>
      <c r="Z181" s="95"/>
      <c r="AA181" s="95"/>
      <c r="AB181" s="69">
        <f t="shared" si="189"/>
        <v>250</v>
      </c>
      <c r="AC181" s="69">
        <f t="shared" si="190"/>
        <v>250</v>
      </c>
      <c r="AD181" s="54">
        <f t="shared" si="191"/>
        <v>250</v>
      </c>
      <c r="AE181" s="54">
        <f t="shared" si="192"/>
        <v>0</v>
      </c>
      <c r="AF181" s="54">
        <f t="shared" si="193"/>
        <v>0</v>
      </c>
      <c r="AG181" s="96">
        <f>AH181+AK181</f>
        <v>0</v>
      </c>
      <c r="AH181" s="96">
        <f>AI181+AJ181</f>
        <v>0</v>
      </c>
      <c r="AI181" s="95"/>
      <c r="AJ181" s="95"/>
      <c r="AK181" s="95"/>
      <c r="AL181" s="69">
        <f t="shared" si="194"/>
        <v>250</v>
      </c>
      <c r="AM181" s="69">
        <f t="shared" si="195"/>
        <v>250</v>
      </c>
      <c r="AN181" s="54">
        <f t="shared" si="196"/>
        <v>250</v>
      </c>
      <c r="AO181" s="54">
        <f t="shared" si="197"/>
        <v>0</v>
      </c>
      <c r="AP181" s="54">
        <f t="shared" si="198"/>
        <v>0</v>
      </c>
    </row>
    <row r="182" spans="1:42" s="39" customFormat="1" ht="14.25">
      <c r="A182" s="46"/>
      <c r="B182" s="11" t="s">
        <v>65</v>
      </c>
      <c r="C182" s="46"/>
      <c r="D182" s="15" t="s">
        <v>148</v>
      </c>
      <c r="E182" s="15" t="s">
        <v>139</v>
      </c>
      <c r="F182" s="15" t="s">
        <v>66</v>
      </c>
      <c r="G182" s="17"/>
      <c r="H182" s="72">
        <f aca="true" t="shared" si="215" ref="H182:Q182">H186+H190</f>
        <v>38578</v>
      </c>
      <c r="I182" s="72">
        <f t="shared" si="215"/>
        <v>0</v>
      </c>
      <c r="J182" s="72">
        <f t="shared" si="215"/>
        <v>0</v>
      </c>
      <c r="K182" s="72">
        <f t="shared" si="215"/>
        <v>0</v>
      </c>
      <c r="L182" s="72">
        <f t="shared" si="215"/>
        <v>38578</v>
      </c>
      <c r="M182" s="101">
        <f t="shared" si="215"/>
        <v>19534.899999999998</v>
      </c>
      <c r="N182" s="101">
        <f t="shared" si="215"/>
        <v>19160.3</v>
      </c>
      <c r="O182" s="101">
        <f t="shared" si="215"/>
        <v>19160.3</v>
      </c>
      <c r="P182" s="101">
        <f t="shared" si="215"/>
        <v>0</v>
      </c>
      <c r="Q182" s="101">
        <f t="shared" si="215"/>
        <v>374.6</v>
      </c>
      <c r="R182" s="72">
        <f t="shared" si="171"/>
        <v>58112.899999999994</v>
      </c>
      <c r="S182" s="72">
        <f t="shared" si="172"/>
        <v>19160.3</v>
      </c>
      <c r="T182" s="72">
        <f t="shared" si="173"/>
        <v>19160.3</v>
      </c>
      <c r="U182" s="72">
        <f t="shared" si="174"/>
        <v>0</v>
      </c>
      <c r="V182" s="72">
        <f t="shared" si="175"/>
        <v>38952.6</v>
      </c>
      <c r="W182" s="101">
        <f>W186+W190</f>
        <v>0</v>
      </c>
      <c r="X182" s="101">
        <f>X186+X190</f>
        <v>38952.6</v>
      </c>
      <c r="Y182" s="101">
        <f>Y186+Y190</f>
        <v>38952.6</v>
      </c>
      <c r="Z182" s="101">
        <f>Z186+Z190</f>
        <v>0</v>
      </c>
      <c r="AA182" s="101">
        <f>AA186+AA190</f>
        <v>-38952.6</v>
      </c>
      <c r="AB182" s="72">
        <f t="shared" si="189"/>
        <v>58112.899999999994</v>
      </c>
      <c r="AC182" s="72">
        <f t="shared" si="190"/>
        <v>58112.899999999994</v>
      </c>
      <c r="AD182" s="72">
        <f t="shared" si="191"/>
        <v>58112.899999999994</v>
      </c>
      <c r="AE182" s="72">
        <f t="shared" si="192"/>
        <v>0</v>
      </c>
      <c r="AF182" s="72">
        <f t="shared" si="193"/>
        <v>0</v>
      </c>
      <c r="AG182" s="101">
        <f>AG186+AG190</f>
        <v>-18940.78198</v>
      </c>
      <c r="AH182" s="101">
        <f>AH186+AH190</f>
        <v>-18940.78198</v>
      </c>
      <c r="AI182" s="101">
        <f>AI186+AI190</f>
        <v>-18940.78198</v>
      </c>
      <c r="AJ182" s="101">
        <f>AJ186+AJ190</f>
        <v>0</v>
      </c>
      <c r="AK182" s="101">
        <f>AK186+AK190</f>
        <v>0</v>
      </c>
      <c r="AL182" s="72">
        <f t="shared" si="194"/>
        <v>39172.118019999994</v>
      </c>
      <c r="AM182" s="72">
        <f t="shared" si="195"/>
        <v>39172.118019999994</v>
      </c>
      <c r="AN182" s="72">
        <f t="shared" si="196"/>
        <v>39172.118019999994</v>
      </c>
      <c r="AO182" s="72">
        <f t="shared" si="197"/>
        <v>0</v>
      </c>
      <c r="AP182" s="72">
        <f t="shared" si="198"/>
        <v>0</v>
      </c>
    </row>
    <row r="183" spans="1:42" s="39" customFormat="1" ht="57" customHeight="1" hidden="1">
      <c r="A183" s="11"/>
      <c r="B183" s="11" t="s">
        <v>23</v>
      </c>
      <c r="C183" s="11"/>
      <c r="D183" s="15" t="s">
        <v>148</v>
      </c>
      <c r="E183" s="15" t="s">
        <v>139</v>
      </c>
      <c r="F183" s="15" t="s">
        <v>123</v>
      </c>
      <c r="G183" s="15"/>
      <c r="H183" s="69">
        <f>H184</f>
        <v>0</v>
      </c>
      <c r="I183" s="69">
        <f>I184</f>
        <v>0</v>
      </c>
      <c r="J183" s="69">
        <f aca="true" t="shared" si="216" ref="H183:L184">J184</f>
        <v>0</v>
      </c>
      <c r="K183" s="69">
        <f t="shared" si="216"/>
        <v>0</v>
      </c>
      <c r="L183" s="69">
        <f t="shared" si="216"/>
        <v>0</v>
      </c>
      <c r="M183" s="96">
        <f>M184</f>
        <v>0</v>
      </c>
      <c r="N183" s="96">
        <f>N184</f>
        <v>0</v>
      </c>
      <c r="O183" s="96">
        <f aca="true" t="shared" si="217" ref="M183:Q184">O184</f>
        <v>0</v>
      </c>
      <c r="P183" s="96">
        <f t="shared" si="217"/>
        <v>0</v>
      </c>
      <c r="Q183" s="96">
        <f t="shared" si="217"/>
        <v>0</v>
      </c>
      <c r="R183" s="69">
        <f t="shared" si="171"/>
        <v>0</v>
      </c>
      <c r="S183" s="69">
        <f t="shared" si="172"/>
        <v>0</v>
      </c>
      <c r="T183" s="69">
        <f t="shared" si="173"/>
        <v>0</v>
      </c>
      <c r="U183" s="69">
        <f t="shared" si="174"/>
        <v>0</v>
      </c>
      <c r="V183" s="69">
        <f t="shared" si="175"/>
        <v>0</v>
      </c>
      <c r="W183" s="96">
        <f>W184</f>
        <v>0</v>
      </c>
      <c r="X183" s="96">
        <f>X184</f>
        <v>0</v>
      </c>
      <c r="Y183" s="96">
        <f aca="true" t="shared" si="218" ref="W183:AA184">Y184</f>
        <v>0</v>
      </c>
      <c r="Z183" s="96">
        <f t="shared" si="218"/>
        <v>0</v>
      </c>
      <c r="AA183" s="96">
        <f t="shared" si="218"/>
        <v>0</v>
      </c>
      <c r="AB183" s="69">
        <f t="shared" si="189"/>
        <v>0</v>
      </c>
      <c r="AC183" s="69">
        <f t="shared" si="190"/>
        <v>0</v>
      </c>
      <c r="AD183" s="69">
        <f t="shared" si="191"/>
        <v>0</v>
      </c>
      <c r="AE183" s="69">
        <f t="shared" si="192"/>
        <v>0</v>
      </c>
      <c r="AF183" s="69">
        <f t="shared" si="193"/>
        <v>0</v>
      </c>
      <c r="AG183" s="96">
        <f>AG184</f>
        <v>0</v>
      </c>
      <c r="AH183" s="96">
        <f>AH184</f>
        <v>0</v>
      </c>
      <c r="AI183" s="96">
        <f aca="true" t="shared" si="219" ref="AG183:AK184">AI184</f>
        <v>0</v>
      </c>
      <c r="AJ183" s="96">
        <f t="shared" si="219"/>
        <v>0</v>
      </c>
      <c r="AK183" s="96">
        <f t="shared" si="219"/>
        <v>0</v>
      </c>
      <c r="AL183" s="69">
        <f t="shared" si="194"/>
        <v>0</v>
      </c>
      <c r="AM183" s="69">
        <f t="shared" si="195"/>
        <v>0</v>
      </c>
      <c r="AN183" s="69">
        <f t="shared" si="196"/>
        <v>0</v>
      </c>
      <c r="AO183" s="69">
        <f t="shared" si="197"/>
        <v>0</v>
      </c>
      <c r="AP183" s="69">
        <f t="shared" si="198"/>
        <v>0</v>
      </c>
    </row>
    <row r="184" spans="1:42" s="39" customFormat="1" ht="28.5" customHeight="1" hidden="1">
      <c r="A184" s="11"/>
      <c r="B184" s="11" t="s">
        <v>80</v>
      </c>
      <c r="C184" s="46"/>
      <c r="D184" s="11" t="s">
        <v>148</v>
      </c>
      <c r="E184" s="11" t="s">
        <v>139</v>
      </c>
      <c r="F184" s="11" t="s">
        <v>81</v>
      </c>
      <c r="G184" s="11" t="s">
        <v>261</v>
      </c>
      <c r="H184" s="72">
        <f t="shared" si="216"/>
        <v>0</v>
      </c>
      <c r="I184" s="72">
        <f t="shared" si="216"/>
        <v>0</v>
      </c>
      <c r="J184" s="72">
        <f t="shared" si="216"/>
        <v>0</v>
      </c>
      <c r="K184" s="72">
        <f t="shared" si="216"/>
        <v>0</v>
      </c>
      <c r="L184" s="72">
        <f t="shared" si="216"/>
        <v>0</v>
      </c>
      <c r="M184" s="101">
        <f t="shared" si="217"/>
        <v>0</v>
      </c>
      <c r="N184" s="101">
        <f t="shared" si="217"/>
        <v>0</v>
      </c>
      <c r="O184" s="101">
        <f t="shared" si="217"/>
        <v>0</v>
      </c>
      <c r="P184" s="101">
        <f t="shared" si="217"/>
        <v>0</v>
      </c>
      <c r="Q184" s="101">
        <f t="shared" si="217"/>
        <v>0</v>
      </c>
      <c r="R184" s="72">
        <f t="shared" si="171"/>
        <v>0</v>
      </c>
      <c r="S184" s="72">
        <f t="shared" si="172"/>
        <v>0</v>
      </c>
      <c r="T184" s="72">
        <f t="shared" si="173"/>
        <v>0</v>
      </c>
      <c r="U184" s="72">
        <f t="shared" si="174"/>
        <v>0</v>
      </c>
      <c r="V184" s="72">
        <f t="shared" si="175"/>
        <v>0</v>
      </c>
      <c r="W184" s="101">
        <f t="shared" si="218"/>
        <v>0</v>
      </c>
      <c r="X184" s="101">
        <f t="shared" si="218"/>
        <v>0</v>
      </c>
      <c r="Y184" s="101">
        <f t="shared" si="218"/>
        <v>0</v>
      </c>
      <c r="Z184" s="101">
        <f t="shared" si="218"/>
        <v>0</v>
      </c>
      <c r="AA184" s="101">
        <f t="shared" si="218"/>
        <v>0</v>
      </c>
      <c r="AB184" s="72">
        <f t="shared" si="189"/>
        <v>0</v>
      </c>
      <c r="AC184" s="72">
        <f t="shared" si="190"/>
        <v>0</v>
      </c>
      <c r="AD184" s="72">
        <f t="shared" si="191"/>
        <v>0</v>
      </c>
      <c r="AE184" s="72">
        <f t="shared" si="192"/>
        <v>0</v>
      </c>
      <c r="AF184" s="72">
        <f t="shared" si="193"/>
        <v>0</v>
      </c>
      <c r="AG184" s="101">
        <f t="shared" si="219"/>
        <v>0</v>
      </c>
      <c r="AH184" s="101">
        <f t="shared" si="219"/>
        <v>0</v>
      </c>
      <c r="AI184" s="101">
        <f t="shared" si="219"/>
        <v>0</v>
      </c>
      <c r="AJ184" s="101">
        <f t="shared" si="219"/>
        <v>0</v>
      </c>
      <c r="AK184" s="101">
        <f t="shared" si="219"/>
        <v>0</v>
      </c>
      <c r="AL184" s="72">
        <f t="shared" si="194"/>
        <v>0</v>
      </c>
      <c r="AM184" s="72">
        <f t="shared" si="195"/>
        <v>0</v>
      </c>
      <c r="AN184" s="72">
        <f t="shared" si="196"/>
        <v>0</v>
      </c>
      <c r="AO184" s="72">
        <f t="shared" si="197"/>
        <v>0</v>
      </c>
      <c r="AP184" s="72">
        <f t="shared" si="198"/>
        <v>0</v>
      </c>
    </row>
    <row r="185" spans="1:42" s="39" customFormat="1" ht="14.25" customHeight="1" hidden="1">
      <c r="A185" s="11"/>
      <c r="B185" s="42" t="s">
        <v>260</v>
      </c>
      <c r="C185" s="46"/>
      <c r="D185" s="11" t="s">
        <v>148</v>
      </c>
      <c r="E185" s="11" t="s">
        <v>139</v>
      </c>
      <c r="F185" s="11" t="s">
        <v>81</v>
      </c>
      <c r="G185" s="11" t="s">
        <v>261</v>
      </c>
      <c r="H185" s="69">
        <f>I185+L185</f>
        <v>0</v>
      </c>
      <c r="I185" s="69">
        <f>J185+K185</f>
        <v>0</v>
      </c>
      <c r="J185" s="69">
        <f>K185+L185</f>
        <v>0</v>
      </c>
      <c r="K185" s="69">
        <f>L185+M185</f>
        <v>0</v>
      </c>
      <c r="L185" s="69">
        <f>M185+N185</f>
        <v>0</v>
      </c>
      <c r="M185" s="96"/>
      <c r="N185" s="96"/>
      <c r="O185" s="96"/>
      <c r="P185" s="96"/>
      <c r="Q185" s="96"/>
      <c r="R185" s="69">
        <f t="shared" si="171"/>
        <v>0</v>
      </c>
      <c r="S185" s="69">
        <f t="shared" si="172"/>
        <v>0</v>
      </c>
      <c r="T185" s="69">
        <f t="shared" si="173"/>
        <v>0</v>
      </c>
      <c r="U185" s="69">
        <f t="shared" si="174"/>
        <v>0</v>
      </c>
      <c r="V185" s="69">
        <f t="shared" si="175"/>
        <v>0</v>
      </c>
      <c r="W185" s="96"/>
      <c r="X185" s="96"/>
      <c r="Y185" s="96"/>
      <c r="Z185" s="96"/>
      <c r="AA185" s="96"/>
      <c r="AB185" s="69">
        <f t="shared" si="189"/>
        <v>0</v>
      </c>
      <c r="AC185" s="69">
        <f t="shared" si="190"/>
        <v>0</v>
      </c>
      <c r="AD185" s="69">
        <f t="shared" si="191"/>
        <v>0</v>
      </c>
      <c r="AE185" s="69">
        <f t="shared" si="192"/>
        <v>0</v>
      </c>
      <c r="AF185" s="69">
        <f t="shared" si="193"/>
        <v>0</v>
      </c>
      <c r="AG185" s="96"/>
      <c r="AH185" s="96"/>
      <c r="AI185" s="96"/>
      <c r="AJ185" s="96"/>
      <c r="AK185" s="96"/>
      <c r="AL185" s="69">
        <f t="shared" si="194"/>
        <v>0</v>
      </c>
      <c r="AM185" s="69">
        <f t="shared" si="195"/>
        <v>0</v>
      </c>
      <c r="AN185" s="69">
        <f t="shared" si="196"/>
        <v>0</v>
      </c>
      <c r="AO185" s="69">
        <f t="shared" si="197"/>
        <v>0</v>
      </c>
      <c r="AP185" s="69">
        <f t="shared" si="198"/>
        <v>0</v>
      </c>
    </row>
    <row r="186" spans="1:42" s="21" customFormat="1" ht="57" hidden="1">
      <c r="A186" s="45"/>
      <c r="B186" s="11" t="s">
        <v>24</v>
      </c>
      <c r="C186" s="18"/>
      <c r="D186" s="15" t="s">
        <v>148</v>
      </c>
      <c r="E186" s="15" t="s">
        <v>139</v>
      </c>
      <c r="F186" s="15" t="s">
        <v>157</v>
      </c>
      <c r="G186" s="15"/>
      <c r="H186" s="72">
        <f aca="true" t="shared" si="220" ref="H186:Q186">H187+H188+H189</f>
        <v>15000</v>
      </c>
      <c r="I186" s="72">
        <f t="shared" si="220"/>
        <v>0</v>
      </c>
      <c r="J186" s="72">
        <f t="shared" si="220"/>
        <v>0</v>
      </c>
      <c r="K186" s="72">
        <f t="shared" si="220"/>
        <v>0</v>
      </c>
      <c r="L186" s="72">
        <f t="shared" si="220"/>
        <v>15000</v>
      </c>
      <c r="M186" s="101">
        <f t="shared" si="220"/>
        <v>0</v>
      </c>
      <c r="N186" s="101">
        <f t="shared" si="220"/>
        <v>0</v>
      </c>
      <c r="O186" s="101">
        <f t="shared" si="220"/>
        <v>0</v>
      </c>
      <c r="P186" s="101">
        <f t="shared" si="220"/>
        <v>0</v>
      </c>
      <c r="Q186" s="101">
        <f t="shared" si="220"/>
        <v>0</v>
      </c>
      <c r="R186" s="72">
        <f t="shared" si="171"/>
        <v>15000</v>
      </c>
      <c r="S186" s="72">
        <f t="shared" si="172"/>
        <v>0</v>
      </c>
      <c r="T186" s="72">
        <f t="shared" si="173"/>
        <v>0</v>
      </c>
      <c r="U186" s="72">
        <f t="shared" si="174"/>
        <v>0</v>
      </c>
      <c r="V186" s="72">
        <f t="shared" si="175"/>
        <v>15000</v>
      </c>
      <c r="W186" s="101">
        <f>W187+W188+W189</f>
        <v>0</v>
      </c>
      <c r="X186" s="101">
        <f>X187+X188+X189</f>
        <v>15000</v>
      </c>
      <c r="Y186" s="101">
        <f>Y187+Y188+Y189</f>
        <v>15000</v>
      </c>
      <c r="Z186" s="101">
        <f>Z187+Z188+Z189</f>
        <v>0</v>
      </c>
      <c r="AA186" s="101">
        <f>AA187+AA188+AA189</f>
        <v>-15000</v>
      </c>
      <c r="AB186" s="72">
        <f t="shared" si="189"/>
        <v>15000</v>
      </c>
      <c r="AC186" s="72">
        <f t="shared" si="190"/>
        <v>15000</v>
      </c>
      <c r="AD186" s="72">
        <f t="shared" si="191"/>
        <v>15000</v>
      </c>
      <c r="AE186" s="72">
        <f t="shared" si="192"/>
        <v>0</v>
      </c>
      <c r="AF186" s="72">
        <f t="shared" si="193"/>
        <v>0</v>
      </c>
      <c r="AG186" s="101">
        <f>AG187+AG188+AG189</f>
        <v>-15000</v>
      </c>
      <c r="AH186" s="101">
        <f>AH187+AH188+AH189</f>
        <v>-15000</v>
      </c>
      <c r="AI186" s="101">
        <f>AI187+AI188+AI189</f>
        <v>-15000</v>
      </c>
      <c r="AJ186" s="101">
        <f>AJ187+AJ188+AJ189</f>
        <v>0</v>
      </c>
      <c r="AK186" s="101">
        <f>AK187+AK188+AK189</f>
        <v>0</v>
      </c>
      <c r="AL186" s="72">
        <f t="shared" si="194"/>
        <v>0</v>
      </c>
      <c r="AM186" s="72">
        <f t="shared" si="195"/>
        <v>0</v>
      </c>
      <c r="AN186" s="72">
        <f t="shared" si="196"/>
        <v>0</v>
      </c>
      <c r="AO186" s="72">
        <f t="shared" si="197"/>
        <v>0</v>
      </c>
      <c r="AP186" s="72">
        <f t="shared" si="198"/>
        <v>0</v>
      </c>
    </row>
    <row r="187" spans="1:42" s="39" customFormat="1" ht="14.25" hidden="1">
      <c r="A187" s="46"/>
      <c r="B187" s="42" t="s">
        <v>260</v>
      </c>
      <c r="C187" s="46"/>
      <c r="D187" s="15" t="s">
        <v>148</v>
      </c>
      <c r="E187" s="15" t="s">
        <v>139</v>
      </c>
      <c r="F187" s="15" t="s">
        <v>157</v>
      </c>
      <c r="G187" s="17" t="s">
        <v>261</v>
      </c>
      <c r="H187" s="69">
        <f>I187+L187</f>
        <v>15000</v>
      </c>
      <c r="I187" s="69">
        <f>J187+K187</f>
        <v>0</v>
      </c>
      <c r="J187" s="54"/>
      <c r="K187" s="54"/>
      <c r="L187" s="54">
        <v>15000</v>
      </c>
      <c r="M187" s="96">
        <f>N187+Q187</f>
        <v>0</v>
      </c>
      <c r="N187" s="96">
        <f>O187+P187</f>
        <v>0</v>
      </c>
      <c r="O187" s="95"/>
      <c r="P187" s="95"/>
      <c r="Q187" s="95"/>
      <c r="R187" s="69">
        <f t="shared" si="171"/>
        <v>15000</v>
      </c>
      <c r="S187" s="69">
        <f t="shared" si="172"/>
        <v>0</v>
      </c>
      <c r="T187" s="54">
        <f t="shared" si="173"/>
        <v>0</v>
      </c>
      <c r="U187" s="54">
        <f t="shared" si="174"/>
        <v>0</v>
      </c>
      <c r="V187" s="54">
        <f t="shared" si="175"/>
        <v>15000</v>
      </c>
      <c r="W187" s="96">
        <f>X187+AA187</f>
        <v>0</v>
      </c>
      <c r="X187" s="96">
        <f>Y187+Z187</f>
        <v>15000</v>
      </c>
      <c r="Y187" s="95">
        <v>15000</v>
      </c>
      <c r="Z187" s="95"/>
      <c r="AA187" s="95">
        <v>-15000</v>
      </c>
      <c r="AB187" s="69">
        <f t="shared" si="189"/>
        <v>15000</v>
      </c>
      <c r="AC187" s="69">
        <f t="shared" si="190"/>
        <v>15000</v>
      </c>
      <c r="AD187" s="54">
        <f t="shared" si="191"/>
        <v>15000</v>
      </c>
      <c r="AE187" s="54">
        <f t="shared" si="192"/>
        <v>0</v>
      </c>
      <c r="AF187" s="54">
        <f t="shared" si="193"/>
        <v>0</v>
      </c>
      <c r="AG187" s="96">
        <f>AH187+AK187</f>
        <v>-15000</v>
      </c>
      <c r="AH187" s="96">
        <f>AI187+AJ187</f>
        <v>-15000</v>
      </c>
      <c r="AI187" s="95">
        <v>-15000</v>
      </c>
      <c r="AJ187" s="95"/>
      <c r="AK187" s="95"/>
      <c r="AL187" s="69">
        <f t="shared" si="194"/>
        <v>0</v>
      </c>
      <c r="AM187" s="69">
        <f t="shared" si="195"/>
        <v>0</v>
      </c>
      <c r="AN187" s="54">
        <f t="shared" si="196"/>
        <v>0</v>
      </c>
      <c r="AO187" s="54">
        <f t="shared" si="197"/>
        <v>0</v>
      </c>
      <c r="AP187" s="54">
        <f t="shared" si="198"/>
        <v>0</v>
      </c>
    </row>
    <row r="188" spans="1:42" s="39" customFormat="1" ht="14.25" customHeight="1" hidden="1" outlineLevel="1">
      <c r="A188" s="46"/>
      <c r="B188" s="42" t="s">
        <v>260</v>
      </c>
      <c r="C188" s="46"/>
      <c r="D188" s="15" t="s">
        <v>148</v>
      </c>
      <c r="E188" s="15" t="s">
        <v>139</v>
      </c>
      <c r="F188" s="15" t="s">
        <v>320</v>
      </c>
      <c r="G188" s="17" t="s">
        <v>261</v>
      </c>
      <c r="H188" s="69">
        <f>I188+L188</f>
        <v>0</v>
      </c>
      <c r="I188" s="69">
        <f>J188+K188</f>
        <v>0</v>
      </c>
      <c r="J188" s="54"/>
      <c r="K188" s="54"/>
      <c r="L188" s="54"/>
      <c r="M188" s="96">
        <f>N188+Q188</f>
        <v>0</v>
      </c>
      <c r="N188" s="96">
        <f>O188+P188</f>
        <v>0</v>
      </c>
      <c r="O188" s="95"/>
      <c r="P188" s="95"/>
      <c r="Q188" s="95"/>
      <c r="R188" s="69">
        <f t="shared" si="171"/>
        <v>0</v>
      </c>
      <c r="S188" s="69">
        <f t="shared" si="172"/>
        <v>0</v>
      </c>
      <c r="T188" s="54">
        <f t="shared" si="173"/>
        <v>0</v>
      </c>
      <c r="U188" s="54">
        <f t="shared" si="174"/>
        <v>0</v>
      </c>
      <c r="V188" s="54">
        <f t="shared" si="175"/>
        <v>0</v>
      </c>
      <c r="W188" s="96">
        <f>X188+AA188</f>
        <v>0</v>
      </c>
      <c r="X188" s="96">
        <f>Y188+Z188</f>
        <v>0</v>
      </c>
      <c r="Y188" s="95"/>
      <c r="Z188" s="95"/>
      <c r="AA188" s="95"/>
      <c r="AB188" s="69">
        <f t="shared" si="189"/>
        <v>0</v>
      </c>
      <c r="AC188" s="69">
        <f t="shared" si="190"/>
        <v>0</v>
      </c>
      <c r="AD188" s="54">
        <f t="shared" si="191"/>
        <v>0</v>
      </c>
      <c r="AE188" s="54">
        <f t="shared" si="192"/>
        <v>0</v>
      </c>
      <c r="AF188" s="54">
        <f t="shared" si="193"/>
        <v>0</v>
      </c>
      <c r="AG188" s="96">
        <f>AH188+AK188</f>
        <v>0</v>
      </c>
      <c r="AH188" s="96">
        <f>AI188+AJ188</f>
        <v>0</v>
      </c>
      <c r="AI188" s="95"/>
      <c r="AJ188" s="95"/>
      <c r="AK188" s="95"/>
      <c r="AL188" s="69">
        <f t="shared" si="194"/>
        <v>0</v>
      </c>
      <c r="AM188" s="69">
        <f t="shared" si="195"/>
        <v>0</v>
      </c>
      <c r="AN188" s="54">
        <f t="shared" si="196"/>
        <v>0</v>
      </c>
      <c r="AO188" s="54">
        <f t="shared" si="197"/>
        <v>0</v>
      </c>
      <c r="AP188" s="54">
        <f t="shared" si="198"/>
        <v>0</v>
      </c>
    </row>
    <row r="189" spans="1:42" s="39" customFormat="1" ht="14.25" customHeight="1" hidden="1" outlineLevel="1">
      <c r="A189" s="46"/>
      <c r="B189" s="42" t="s">
        <v>260</v>
      </c>
      <c r="C189" s="46"/>
      <c r="D189" s="15" t="s">
        <v>148</v>
      </c>
      <c r="E189" s="15" t="s">
        <v>139</v>
      </c>
      <c r="F189" s="15" t="s">
        <v>321</v>
      </c>
      <c r="G189" s="17" t="s">
        <v>261</v>
      </c>
      <c r="H189" s="69">
        <f>I189+L189</f>
        <v>0</v>
      </c>
      <c r="I189" s="69">
        <f>J189+K189</f>
        <v>0</v>
      </c>
      <c r="J189" s="54"/>
      <c r="K189" s="54"/>
      <c r="L189" s="54"/>
      <c r="M189" s="96">
        <f>N189+Q189</f>
        <v>0</v>
      </c>
      <c r="N189" s="96">
        <f>O189+P189</f>
        <v>0</v>
      </c>
      <c r="O189" s="95"/>
      <c r="P189" s="95"/>
      <c r="Q189" s="95"/>
      <c r="R189" s="69">
        <f t="shared" si="171"/>
        <v>0</v>
      </c>
      <c r="S189" s="69">
        <f t="shared" si="172"/>
        <v>0</v>
      </c>
      <c r="T189" s="54">
        <f t="shared" si="173"/>
        <v>0</v>
      </c>
      <c r="U189" s="54">
        <f t="shared" si="174"/>
        <v>0</v>
      </c>
      <c r="V189" s="54">
        <f t="shared" si="175"/>
        <v>0</v>
      </c>
      <c r="W189" s="96">
        <f>X189+AA189</f>
        <v>0</v>
      </c>
      <c r="X189" s="96">
        <f>Y189+Z189</f>
        <v>0</v>
      </c>
      <c r="Y189" s="95"/>
      <c r="Z189" s="95"/>
      <c r="AA189" s="95"/>
      <c r="AB189" s="69">
        <f t="shared" si="189"/>
        <v>0</v>
      </c>
      <c r="AC189" s="69">
        <f t="shared" si="190"/>
        <v>0</v>
      </c>
      <c r="AD189" s="54">
        <f t="shared" si="191"/>
        <v>0</v>
      </c>
      <c r="AE189" s="54">
        <f t="shared" si="192"/>
        <v>0</v>
      </c>
      <c r="AF189" s="54">
        <f t="shared" si="193"/>
        <v>0</v>
      </c>
      <c r="AG189" s="96">
        <f>AH189+AK189</f>
        <v>0</v>
      </c>
      <c r="AH189" s="96">
        <f>AI189+AJ189</f>
        <v>0</v>
      </c>
      <c r="AI189" s="95"/>
      <c r="AJ189" s="95"/>
      <c r="AK189" s="95"/>
      <c r="AL189" s="69">
        <f t="shared" si="194"/>
        <v>0</v>
      </c>
      <c r="AM189" s="69">
        <f t="shared" si="195"/>
        <v>0</v>
      </c>
      <c r="AN189" s="54">
        <f t="shared" si="196"/>
        <v>0</v>
      </c>
      <c r="AO189" s="54">
        <f t="shared" si="197"/>
        <v>0</v>
      </c>
      <c r="AP189" s="54">
        <f t="shared" si="198"/>
        <v>0</v>
      </c>
    </row>
    <row r="190" spans="1:42" s="39" customFormat="1" ht="57" collapsed="1">
      <c r="A190" s="45"/>
      <c r="B190" s="11" t="s">
        <v>23</v>
      </c>
      <c r="C190" s="11"/>
      <c r="D190" s="15" t="s">
        <v>148</v>
      </c>
      <c r="E190" s="15" t="s">
        <v>139</v>
      </c>
      <c r="F190" s="15" t="s">
        <v>123</v>
      </c>
      <c r="G190" s="53"/>
      <c r="H190" s="69">
        <f>H191</f>
        <v>23578</v>
      </c>
      <c r="I190" s="69">
        <f>I191</f>
        <v>0</v>
      </c>
      <c r="J190" s="69">
        <f aca="true" t="shared" si="221" ref="H190:L191">J191</f>
        <v>0</v>
      </c>
      <c r="K190" s="69">
        <f t="shared" si="221"/>
        <v>0</v>
      </c>
      <c r="L190" s="69">
        <f t="shared" si="221"/>
        <v>23578</v>
      </c>
      <c r="M190" s="96">
        <f>M191</f>
        <v>19534.899999999998</v>
      </c>
      <c r="N190" s="96">
        <f>N191</f>
        <v>19160.3</v>
      </c>
      <c r="O190" s="96">
        <f aca="true" t="shared" si="222" ref="M190:Q191">O191</f>
        <v>19160.3</v>
      </c>
      <c r="P190" s="96">
        <f t="shared" si="222"/>
        <v>0</v>
      </c>
      <c r="Q190" s="96">
        <f t="shared" si="222"/>
        <v>374.6</v>
      </c>
      <c r="R190" s="69">
        <f t="shared" si="171"/>
        <v>43112.899999999994</v>
      </c>
      <c r="S190" s="69">
        <f t="shared" si="172"/>
        <v>19160.3</v>
      </c>
      <c r="T190" s="69">
        <f t="shared" si="173"/>
        <v>19160.3</v>
      </c>
      <c r="U190" s="69">
        <f t="shared" si="174"/>
        <v>0</v>
      </c>
      <c r="V190" s="69">
        <f t="shared" si="175"/>
        <v>23952.6</v>
      </c>
      <c r="W190" s="96">
        <f>W191</f>
        <v>0</v>
      </c>
      <c r="X190" s="96">
        <f>X191</f>
        <v>23952.6</v>
      </c>
      <c r="Y190" s="96">
        <f aca="true" t="shared" si="223" ref="W190:AA191">Y191</f>
        <v>23952.6</v>
      </c>
      <c r="Z190" s="96">
        <f t="shared" si="223"/>
        <v>0</v>
      </c>
      <c r="AA190" s="96">
        <f t="shared" si="223"/>
        <v>-23952.6</v>
      </c>
      <c r="AB190" s="69">
        <f t="shared" si="189"/>
        <v>43112.899999999994</v>
      </c>
      <c r="AC190" s="69">
        <f t="shared" si="190"/>
        <v>43112.899999999994</v>
      </c>
      <c r="AD190" s="69">
        <f t="shared" si="191"/>
        <v>43112.899999999994</v>
      </c>
      <c r="AE190" s="69">
        <f t="shared" si="192"/>
        <v>0</v>
      </c>
      <c r="AF190" s="69">
        <f t="shared" si="193"/>
        <v>0</v>
      </c>
      <c r="AG190" s="96">
        <f>AG191</f>
        <v>-3940.7819799999997</v>
      </c>
      <c r="AH190" s="96">
        <f>AH191</f>
        <v>-3940.7819799999997</v>
      </c>
      <c r="AI190" s="96">
        <f aca="true" t="shared" si="224" ref="AG190:AK191">AI191</f>
        <v>-3940.7819799999997</v>
      </c>
      <c r="AJ190" s="96">
        <f t="shared" si="224"/>
        <v>0</v>
      </c>
      <c r="AK190" s="96">
        <f t="shared" si="224"/>
        <v>0</v>
      </c>
      <c r="AL190" s="69">
        <f t="shared" si="194"/>
        <v>39172.118019999994</v>
      </c>
      <c r="AM190" s="69">
        <f t="shared" si="195"/>
        <v>39172.118019999994</v>
      </c>
      <c r="AN190" s="69">
        <f t="shared" si="196"/>
        <v>39172.118019999994</v>
      </c>
      <c r="AO190" s="69">
        <f t="shared" si="197"/>
        <v>0</v>
      </c>
      <c r="AP190" s="69">
        <f t="shared" si="198"/>
        <v>0</v>
      </c>
    </row>
    <row r="191" spans="1:42" s="39" customFormat="1" ht="28.5">
      <c r="A191" s="45"/>
      <c r="B191" s="11" t="s">
        <v>80</v>
      </c>
      <c r="C191" s="11"/>
      <c r="D191" s="15" t="s">
        <v>148</v>
      </c>
      <c r="E191" s="15" t="s">
        <v>139</v>
      </c>
      <c r="F191" s="53" t="s">
        <v>81</v>
      </c>
      <c r="G191" s="53"/>
      <c r="H191" s="72">
        <f t="shared" si="221"/>
        <v>23578</v>
      </c>
      <c r="I191" s="72">
        <f t="shared" si="221"/>
        <v>0</v>
      </c>
      <c r="J191" s="72">
        <f t="shared" si="221"/>
        <v>0</v>
      </c>
      <c r="K191" s="72">
        <f t="shared" si="221"/>
        <v>0</v>
      </c>
      <c r="L191" s="72">
        <f t="shared" si="221"/>
        <v>23578</v>
      </c>
      <c r="M191" s="101">
        <f t="shared" si="222"/>
        <v>19534.899999999998</v>
      </c>
      <c r="N191" s="101">
        <f t="shared" si="222"/>
        <v>19160.3</v>
      </c>
      <c r="O191" s="101">
        <f t="shared" si="222"/>
        <v>19160.3</v>
      </c>
      <c r="P191" s="101">
        <f t="shared" si="222"/>
        <v>0</v>
      </c>
      <c r="Q191" s="101">
        <f t="shared" si="222"/>
        <v>374.6</v>
      </c>
      <c r="R191" s="72">
        <f t="shared" si="171"/>
        <v>43112.899999999994</v>
      </c>
      <c r="S191" s="72">
        <f t="shared" si="172"/>
        <v>19160.3</v>
      </c>
      <c r="T191" s="72">
        <f t="shared" si="173"/>
        <v>19160.3</v>
      </c>
      <c r="U191" s="72">
        <f t="shared" si="174"/>
        <v>0</v>
      </c>
      <c r="V191" s="72">
        <f t="shared" si="175"/>
        <v>23952.6</v>
      </c>
      <c r="W191" s="101">
        <f t="shared" si="223"/>
        <v>0</v>
      </c>
      <c r="X191" s="101">
        <f t="shared" si="223"/>
        <v>23952.6</v>
      </c>
      <c r="Y191" s="101">
        <f t="shared" si="223"/>
        <v>23952.6</v>
      </c>
      <c r="Z191" s="101">
        <f t="shared" si="223"/>
        <v>0</v>
      </c>
      <c r="AA191" s="101">
        <f t="shared" si="223"/>
        <v>-23952.6</v>
      </c>
      <c r="AB191" s="72">
        <f t="shared" si="189"/>
        <v>43112.899999999994</v>
      </c>
      <c r="AC191" s="72">
        <f t="shared" si="190"/>
        <v>43112.899999999994</v>
      </c>
      <c r="AD191" s="72">
        <f t="shared" si="191"/>
        <v>43112.899999999994</v>
      </c>
      <c r="AE191" s="72">
        <f t="shared" si="192"/>
        <v>0</v>
      </c>
      <c r="AF191" s="72">
        <f t="shared" si="193"/>
        <v>0</v>
      </c>
      <c r="AG191" s="101">
        <f t="shared" si="224"/>
        <v>-3940.7819799999997</v>
      </c>
      <c r="AH191" s="101">
        <f t="shared" si="224"/>
        <v>-3940.7819799999997</v>
      </c>
      <c r="AI191" s="101">
        <f t="shared" si="224"/>
        <v>-3940.7819799999997</v>
      </c>
      <c r="AJ191" s="101">
        <f t="shared" si="224"/>
        <v>0</v>
      </c>
      <c r="AK191" s="101">
        <f t="shared" si="224"/>
        <v>0</v>
      </c>
      <c r="AL191" s="72">
        <f t="shared" si="194"/>
        <v>39172.118019999994</v>
      </c>
      <c r="AM191" s="72">
        <f t="shared" si="195"/>
        <v>39172.118019999994</v>
      </c>
      <c r="AN191" s="72">
        <f t="shared" si="196"/>
        <v>39172.118019999994</v>
      </c>
      <c r="AO191" s="72">
        <f t="shared" si="197"/>
        <v>0</v>
      </c>
      <c r="AP191" s="72">
        <f t="shared" si="198"/>
        <v>0</v>
      </c>
    </row>
    <row r="192" spans="1:42" s="39" customFormat="1" ht="14.25">
      <c r="A192" s="45"/>
      <c r="B192" s="42" t="s">
        <v>260</v>
      </c>
      <c r="C192" s="11"/>
      <c r="D192" s="15" t="s">
        <v>148</v>
      </c>
      <c r="E192" s="15" t="s">
        <v>139</v>
      </c>
      <c r="F192" s="53" t="s">
        <v>81</v>
      </c>
      <c r="G192" s="17" t="s">
        <v>261</v>
      </c>
      <c r="H192" s="69">
        <f>I192+L192</f>
        <v>23578</v>
      </c>
      <c r="I192" s="69">
        <f>J192+K192</f>
        <v>0</v>
      </c>
      <c r="J192" s="54"/>
      <c r="K192" s="54"/>
      <c r="L192" s="54">
        <v>23578</v>
      </c>
      <c r="M192" s="96">
        <f>N192+Q192</f>
        <v>19534.899999999998</v>
      </c>
      <c r="N192" s="96">
        <f>O192+P192</f>
        <v>19160.3</v>
      </c>
      <c r="O192" s="95">
        <f>15219.5+3940.8</f>
        <v>19160.3</v>
      </c>
      <c r="P192" s="95"/>
      <c r="Q192" s="95">
        <v>374.6</v>
      </c>
      <c r="R192" s="69">
        <f t="shared" si="171"/>
        <v>43112.899999999994</v>
      </c>
      <c r="S192" s="69">
        <f t="shared" si="172"/>
        <v>19160.3</v>
      </c>
      <c r="T192" s="54">
        <f t="shared" si="173"/>
        <v>19160.3</v>
      </c>
      <c r="U192" s="54">
        <f t="shared" si="174"/>
        <v>0</v>
      </c>
      <c r="V192" s="54">
        <f t="shared" si="175"/>
        <v>23952.6</v>
      </c>
      <c r="W192" s="96">
        <f>X192+AA192</f>
        <v>0</v>
      </c>
      <c r="X192" s="96">
        <f>Y192+Z192</f>
        <v>23952.6</v>
      </c>
      <c r="Y192" s="95">
        <f>374.6+23578</f>
        <v>23952.6</v>
      </c>
      <c r="Z192" s="95"/>
      <c r="AA192" s="95">
        <f>-374.6-23578</f>
        <v>-23952.6</v>
      </c>
      <c r="AB192" s="69">
        <f t="shared" si="189"/>
        <v>43112.899999999994</v>
      </c>
      <c r="AC192" s="69">
        <f t="shared" si="190"/>
        <v>43112.899999999994</v>
      </c>
      <c r="AD192" s="54">
        <f t="shared" si="191"/>
        <v>43112.899999999994</v>
      </c>
      <c r="AE192" s="54">
        <f t="shared" si="192"/>
        <v>0</v>
      </c>
      <c r="AF192" s="54">
        <f t="shared" si="193"/>
        <v>0</v>
      </c>
      <c r="AG192" s="96">
        <f>AH192+AK192</f>
        <v>-3940.7819799999997</v>
      </c>
      <c r="AH192" s="96">
        <f>AI192+AJ192</f>
        <v>-3940.7819799999997</v>
      </c>
      <c r="AI192" s="95">
        <f>-23578+19637.21802</f>
        <v>-3940.7819799999997</v>
      </c>
      <c r="AJ192" s="95"/>
      <c r="AK192" s="95"/>
      <c r="AL192" s="69">
        <f t="shared" si="194"/>
        <v>39172.118019999994</v>
      </c>
      <c r="AM192" s="69">
        <f t="shared" si="195"/>
        <v>39172.118019999994</v>
      </c>
      <c r="AN192" s="54">
        <f t="shared" si="196"/>
        <v>39172.118019999994</v>
      </c>
      <c r="AO192" s="54">
        <f t="shared" si="197"/>
        <v>0</v>
      </c>
      <c r="AP192" s="54">
        <f t="shared" si="198"/>
        <v>0</v>
      </c>
    </row>
    <row r="193" spans="1:42" s="39" customFormat="1" ht="28.5">
      <c r="A193" s="46"/>
      <c r="B193" s="11" t="s">
        <v>266</v>
      </c>
      <c r="C193" s="46"/>
      <c r="D193" s="15" t="s">
        <v>148</v>
      </c>
      <c r="E193" s="15" t="s">
        <v>139</v>
      </c>
      <c r="F193" s="15" t="s">
        <v>267</v>
      </c>
      <c r="G193" s="17"/>
      <c r="H193" s="72">
        <f>H194+H197+H199</f>
        <v>22500</v>
      </c>
      <c r="I193" s="72">
        <f aca="true" t="shared" si="225" ref="I193:V193">I194+I197+I199</f>
        <v>22500</v>
      </c>
      <c r="J193" s="72">
        <f t="shared" si="225"/>
        <v>22500</v>
      </c>
      <c r="K193" s="72">
        <f t="shared" si="225"/>
        <v>0</v>
      </c>
      <c r="L193" s="72">
        <f t="shared" si="225"/>
        <v>0</v>
      </c>
      <c r="M193" s="72">
        <f t="shared" si="225"/>
        <v>1405</v>
      </c>
      <c r="N193" s="72">
        <f t="shared" si="225"/>
        <v>1405</v>
      </c>
      <c r="O193" s="72">
        <f t="shared" si="225"/>
        <v>1405</v>
      </c>
      <c r="P193" s="72">
        <f t="shared" si="225"/>
        <v>0</v>
      </c>
      <c r="Q193" s="72">
        <f t="shared" si="225"/>
        <v>0</v>
      </c>
      <c r="R193" s="72">
        <f t="shared" si="225"/>
        <v>23905</v>
      </c>
      <c r="S193" s="72">
        <f t="shared" si="225"/>
        <v>23905</v>
      </c>
      <c r="T193" s="72">
        <f t="shared" si="225"/>
        <v>23905</v>
      </c>
      <c r="U193" s="72">
        <f t="shared" si="225"/>
        <v>0</v>
      </c>
      <c r="V193" s="72">
        <f t="shared" si="225"/>
        <v>0</v>
      </c>
      <c r="W193" s="72">
        <f aca="true" t="shared" si="226" ref="W193:AF193">W194+W197+W199</f>
        <v>0</v>
      </c>
      <c r="X193" s="72">
        <f t="shared" si="226"/>
        <v>0</v>
      </c>
      <c r="Y193" s="72">
        <f t="shared" si="226"/>
        <v>0</v>
      </c>
      <c r="Z193" s="72">
        <f t="shared" si="226"/>
        <v>0</v>
      </c>
      <c r="AA193" s="72">
        <f t="shared" si="226"/>
        <v>0</v>
      </c>
      <c r="AB193" s="72">
        <f t="shared" si="226"/>
        <v>23905</v>
      </c>
      <c r="AC193" s="72">
        <f t="shared" si="226"/>
        <v>23905</v>
      </c>
      <c r="AD193" s="72">
        <f t="shared" si="226"/>
        <v>23905</v>
      </c>
      <c r="AE193" s="72">
        <f t="shared" si="226"/>
        <v>0</v>
      </c>
      <c r="AF193" s="72">
        <f t="shared" si="226"/>
        <v>0</v>
      </c>
      <c r="AG193" s="72">
        <f aca="true" t="shared" si="227" ref="AG193:AP193">AG194+AG197+AG199</f>
        <v>-1517</v>
      </c>
      <c r="AH193" s="72">
        <f t="shared" si="227"/>
        <v>-1517</v>
      </c>
      <c r="AI193" s="72">
        <f t="shared" si="227"/>
        <v>-1517</v>
      </c>
      <c r="AJ193" s="72">
        <f t="shared" si="227"/>
        <v>0</v>
      </c>
      <c r="AK193" s="72">
        <f t="shared" si="227"/>
        <v>0</v>
      </c>
      <c r="AL193" s="72">
        <f t="shared" si="227"/>
        <v>22388</v>
      </c>
      <c r="AM193" s="72">
        <f t="shared" si="227"/>
        <v>22388</v>
      </c>
      <c r="AN193" s="72">
        <f t="shared" si="227"/>
        <v>22388</v>
      </c>
      <c r="AO193" s="72">
        <f t="shared" si="227"/>
        <v>0</v>
      </c>
      <c r="AP193" s="72">
        <f t="shared" si="227"/>
        <v>0</v>
      </c>
    </row>
    <row r="194" spans="1:42" s="39" customFormat="1" ht="71.25" customHeight="1" hidden="1">
      <c r="A194" s="45"/>
      <c r="B194" s="88" t="s">
        <v>401</v>
      </c>
      <c r="C194" s="11"/>
      <c r="D194" s="15" t="s">
        <v>148</v>
      </c>
      <c r="E194" s="15" t="s">
        <v>139</v>
      </c>
      <c r="F194" s="53">
        <v>7951200</v>
      </c>
      <c r="G194" s="53"/>
      <c r="H194" s="69">
        <f aca="true" t="shared" si="228" ref="H194:Q195">H195</f>
        <v>0</v>
      </c>
      <c r="I194" s="69">
        <f t="shared" si="228"/>
        <v>0</v>
      </c>
      <c r="J194" s="69">
        <f t="shared" si="228"/>
        <v>0</v>
      </c>
      <c r="K194" s="69">
        <f t="shared" si="228"/>
        <v>0</v>
      </c>
      <c r="L194" s="69">
        <f t="shared" si="228"/>
        <v>0</v>
      </c>
      <c r="M194" s="96">
        <f t="shared" si="228"/>
        <v>0</v>
      </c>
      <c r="N194" s="96">
        <f t="shared" si="228"/>
        <v>0</v>
      </c>
      <c r="O194" s="96">
        <f t="shared" si="228"/>
        <v>0</v>
      </c>
      <c r="P194" s="96">
        <f t="shared" si="228"/>
        <v>0</v>
      </c>
      <c r="Q194" s="96">
        <f t="shared" si="228"/>
        <v>0</v>
      </c>
      <c r="R194" s="69">
        <f t="shared" si="171"/>
        <v>0</v>
      </c>
      <c r="S194" s="69">
        <f t="shared" si="172"/>
        <v>0</v>
      </c>
      <c r="T194" s="69">
        <f t="shared" si="173"/>
        <v>0</v>
      </c>
      <c r="U194" s="69">
        <f t="shared" si="174"/>
        <v>0</v>
      </c>
      <c r="V194" s="69">
        <f t="shared" si="175"/>
        <v>0</v>
      </c>
      <c r="W194" s="96">
        <f aca="true" t="shared" si="229" ref="W194:AA195">W195</f>
        <v>0</v>
      </c>
      <c r="X194" s="96">
        <f t="shared" si="229"/>
        <v>0</v>
      </c>
      <c r="Y194" s="96">
        <f t="shared" si="229"/>
        <v>0</v>
      </c>
      <c r="Z194" s="96">
        <f t="shared" si="229"/>
        <v>0</v>
      </c>
      <c r="AA194" s="96">
        <f t="shared" si="229"/>
        <v>0</v>
      </c>
      <c r="AB194" s="69">
        <f aca="true" t="shared" si="230" ref="AB194:AF198">W194+R194</f>
        <v>0</v>
      </c>
      <c r="AC194" s="69">
        <f t="shared" si="230"/>
        <v>0</v>
      </c>
      <c r="AD194" s="69">
        <f t="shared" si="230"/>
        <v>0</v>
      </c>
      <c r="AE194" s="69">
        <f t="shared" si="230"/>
        <v>0</v>
      </c>
      <c r="AF194" s="69">
        <f t="shared" si="230"/>
        <v>0</v>
      </c>
      <c r="AG194" s="96">
        <f aca="true" t="shared" si="231" ref="AG194:AK195">AG195</f>
        <v>0</v>
      </c>
      <c r="AH194" s="96">
        <f t="shared" si="231"/>
        <v>0</v>
      </c>
      <c r="AI194" s="96">
        <f t="shared" si="231"/>
        <v>0</v>
      </c>
      <c r="AJ194" s="96">
        <f t="shared" si="231"/>
        <v>0</v>
      </c>
      <c r="AK194" s="96">
        <f t="shared" si="231"/>
        <v>0</v>
      </c>
      <c r="AL194" s="69">
        <f aca="true" t="shared" si="232" ref="AL194:AP198">AG194+AB194</f>
        <v>0</v>
      </c>
      <c r="AM194" s="69">
        <f t="shared" si="232"/>
        <v>0</v>
      </c>
      <c r="AN194" s="69">
        <f t="shared" si="232"/>
        <v>0</v>
      </c>
      <c r="AO194" s="69">
        <f t="shared" si="232"/>
        <v>0</v>
      </c>
      <c r="AP194" s="69">
        <f t="shared" si="232"/>
        <v>0</v>
      </c>
    </row>
    <row r="195" spans="1:42" s="39" customFormat="1" ht="28.5" customHeight="1" hidden="1">
      <c r="A195" s="45"/>
      <c r="B195" s="88" t="s">
        <v>400</v>
      </c>
      <c r="C195" s="11"/>
      <c r="D195" s="15" t="s">
        <v>148</v>
      </c>
      <c r="E195" s="15" t="s">
        <v>139</v>
      </c>
      <c r="F195" s="53">
        <v>7951200</v>
      </c>
      <c r="G195" s="53"/>
      <c r="H195" s="69">
        <f t="shared" si="228"/>
        <v>0</v>
      </c>
      <c r="I195" s="69">
        <f t="shared" si="228"/>
        <v>0</v>
      </c>
      <c r="J195" s="69">
        <f t="shared" si="228"/>
        <v>0</v>
      </c>
      <c r="K195" s="69">
        <f t="shared" si="228"/>
        <v>0</v>
      </c>
      <c r="L195" s="69">
        <f t="shared" si="228"/>
        <v>0</v>
      </c>
      <c r="M195" s="96">
        <f t="shared" si="228"/>
        <v>0</v>
      </c>
      <c r="N195" s="96">
        <f t="shared" si="228"/>
        <v>0</v>
      </c>
      <c r="O195" s="96">
        <f t="shared" si="228"/>
        <v>0</v>
      </c>
      <c r="P195" s="96">
        <f t="shared" si="228"/>
        <v>0</v>
      </c>
      <c r="Q195" s="96">
        <f t="shared" si="228"/>
        <v>0</v>
      </c>
      <c r="R195" s="69">
        <f t="shared" si="171"/>
        <v>0</v>
      </c>
      <c r="S195" s="69">
        <f t="shared" si="172"/>
        <v>0</v>
      </c>
      <c r="T195" s="69">
        <f t="shared" si="173"/>
        <v>0</v>
      </c>
      <c r="U195" s="69">
        <f t="shared" si="174"/>
        <v>0</v>
      </c>
      <c r="V195" s="69">
        <f t="shared" si="175"/>
        <v>0</v>
      </c>
      <c r="W195" s="96">
        <f t="shared" si="229"/>
        <v>0</v>
      </c>
      <c r="X195" s="96">
        <f t="shared" si="229"/>
        <v>0</v>
      </c>
      <c r="Y195" s="96">
        <f t="shared" si="229"/>
        <v>0</v>
      </c>
      <c r="Z195" s="96">
        <f t="shared" si="229"/>
        <v>0</v>
      </c>
      <c r="AA195" s="96">
        <f t="shared" si="229"/>
        <v>0</v>
      </c>
      <c r="AB195" s="69">
        <f t="shared" si="230"/>
        <v>0</v>
      </c>
      <c r="AC195" s="69">
        <f t="shared" si="230"/>
        <v>0</v>
      </c>
      <c r="AD195" s="69">
        <f t="shared" si="230"/>
        <v>0</v>
      </c>
      <c r="AE195" s="69">
        <f t="shared" si="230"/>
        <v>0</v>
      </c>
      <c r="AF195" s="69">
        <f t="shared" si="230"/>
        <v>0</v>
      </c>
      <c r="AG195" s="96">
        <f t="shared" si="231"/>
        <v>0</v>
      </c>
      <c r="AH195" s="96">
        <f t="shared" si="231"/>
        <v>0</v>
      </c>
      <c r="AI195" s="96">
        <f t="shared" si="231"/>
        <v>0</v>
      </c>
      <c r="AJ195" s="96">
        <f t="shared" si="231"/>
        <v>0</v>
      </c>
      <c r="AK195" s="96">
        <f t="shared" si="231"/>
        <v>0</v>
      </c>
      <c r="AL195" s="69">
        <f t="shared" si="232"/>
        <v>0</v>
      </c>
      <c r="AM195" s="69">
        <f t="shared" si="232"/>
        <v>0</v>
      </c>
      <c r="AN195" s="69">
        <f t="shared" si="232"/>
        <v>0</v>
      </c>
      <c r="AO195" s="69">
        <f t="shared" si="232"/>
        <v>0</v>
      </c>
      <c r="AP195" s="69">
        <f t="shared" si="232"/>
        <v>0</v>
      </c>
    </row>
    <row r="196" spans="1:42" s="39" customFormat="1" ht="14.25" customHeight="1" hidden="1">
      <c r="A196" s="45"/>
      <c r="B196" s="42" t="s">
        <v>260</v>
      </c>
      <c r="C196" s="11"/>
      <c r="D196" s="15" t="s">
        <v>148</v>
      </c>
      <c r="E196" s="15" t="s">
        <v>139</v>
      </c>
      <c r="F196" s="53">
        <v>7951200</v>
      </c>
      <c r="G196" s="17" t="s">
        <v>261</v>
      </c>
      <c r="H196" s="69">
        <f>I196+L196</f>
        <v>0</v>
      </c>
      <c r="I196" s="69">
        <f>J196+K196</f>
        <v>0</v>
      </c>
      <c r="J196" s="54">
        <v>0</v>
      </c>
      <c r="K196" s="54"/>
      <c r="L196" s="54"/>
      <c r="M196" s="96">
        <f>N196+Q196</f>
        <v>0</v>
      </c>
      <c r="N196" s="96">
        <f>O196+P196</f>
        <v>0</v>
      </c>
      <c r="O196" s="95">
        <v>0</v>
      </c>
      <c r="P196" s="95"/>
      <c r="Q196" s="95"/>
      <c r="R196" s="69">
        <f t="shared" si="171"/>
        <v>0</v>
      </c>
      <c r="S196" s="69">
        <f t="shared" si="172"/>
        <v>0</v>
      </c>
      <c r="T196" s="54">
        <f t="shared" si="173"/>
        <v>0</v>
      </c>
      <c r="U196" s="54">
        <f t="shared" si="174"/>
        <v>0</v>
      </c>
      <c r="V196" s="54">
        <f t="shared" si="175"/>
        <v>0</v>
      </c>
      <c r="W196" s="96">
        <f>X196+AA196</f>
        <v>0</v>
      </c>
      <c r="X196" s="96">
        <f>Y196+Z196</f>
        <v>0</v>
      </c>
      <c r="Y196" s="95">
        <v>0</v>
      </c>
      <c r="Z196" s="95"/>
      <c r="AA196" s="95"/>
      <c r="AB196" s="69">
        <f t="shared" si="230"/>
        <v>0</v>
      </c>
      <c r="AC196" s="69">
        <f t="shared" si="230"/>
        <v>0</v>
      </c>
      <c r="AD196" s="54">
        <f t="shared" si="230"/>
        <v>0</v>
      </c>
      <c r="AE196" s="54">
        <f t="shared" si="230"/>
        <v>0</v>
      </c>
      <c r="AF196" s="54">
        <f t="shared" si="230"/>
        <v>0</v>
      </c>
      <c r="AG196" s="96">
        <f>AH196+AK196</f>
        <v>0</v>
      </c>
      <c r="AH196" s="96">
        <f>AI196+AJ196</f>
        <v>0</v>
      </c>
      <c r="AI196" s="95">
        <v>0</v>
      </c>
      <c r="AJ196" s="95"/>
      <c r="AK196" s="95"/>
      <c r="AL196" s="69">
        <f t="shared" si="232"/>
        <v>0</v>
      </c>
      <c r="AM196" s="69">
        <f t="shared" si="232"/>
        <v>0</v>
      </c>
      <c r="AN196" s="54">
        <f t="shared" si="232"/>
        <v>0</v>
      </c>
      <c r="AO196" s="54">
        <f t="shared" si="232"/>
        <v>0</v>
      </c>
      <c r="AP196" s="54">
        <f t="shared" si="232"/>
        <v>0</v>
      </c>
    </row>
    <row r="197" spans="1:42" s="21" customFormat="1" ht="63" customHeight="1">
      <c r="A197" s="45"/>
      <c r="B197" s="87" t="s">
        <v>287</v>
      </c>
      <c r="C197" s="18"/>
      <c r="D197" s="15" t="s">
        <v>148</v>
      </c>
      <c r="E197" s="15" t="s">
        <v>139</v>
      </c>
      <c r="F197" s="15" t="s">
        <v>294</v>
      </c>
      <c r="G197" s="15"/>
      <c r="H197" s="72">
        <f aca="true" t="shared" si="233" ref="H197:Q197">H198</f>
        <v>22500</v>
      </c>
      <c r="I197" s="72">
        <f t="shared" si="233"/>
        <v>22500</v>
      </c>
      <c r="J197" s="72">
        <f t="shared" si="233"/>
        <v>22500</v>
      </c>
      <c r="K197" s="72">
        <f t="shared" si="233"/>
        <v>0</v>
      </c>
      <c r="L197" s="72">
        <f t="shared" si="233"/>
        <v>0</v>
      </c>
      <c r="M197" s="101">
        <f t="shared" si="233"/>
        <v>0</v>
      </c>
      <c r="N197" s="101">
        <f t="shared" si="233"/>
        <v>0</v>
      </c>
      <c r="O197" s="101">
        <f t="shared" si="233"/>
        <v>0</v>
      </c>
      <c r="P197" s="101">
        <f t="shared" si="233"/>
        <v>0</v>
      </c>
      <c r="Q197" s="101">
        <f t="shared" si="233"/>
        <v>0</v>
      </c>
      <c r="R197" s="72">
        <f t="shared" si="171"/>
        <v>22500</v>
      </c>
      <c r="S197" s="72">
        <f t="shared" si="172"/>
        <v>22500</v>
      </c>
      <c r="T197" s="72">
        <f t="shared" si="173"/>
        <v>22500</v>
      </c>
      <c r="U197" s="72">
        <f t="shared" si="174"/>
        <v>0</v>
      </c>
      <c r="V197" s="72">
        <f t="shared" si="175"/>
        <v>0</v>
      </c>
      <c r="W197" s="101">
        <f>W198</f>
        <v>0</v>
      </c>
      <c r="X197" s="101">
        <f>X198</f>
        <v>0</v>
      </c>
      <c r="Y197" s="101">
        <f>Y198</f>
        <v>0</v>
      </c>
      <c r="Z197" s="101">
        <f>Z198</f>
        <v>0</v>
      </c>
      <c r="AA197" s="101">
        <f>AA198</f>
        <v>0</v>
      </c>
      <c r="AB197" s="72">
        <f t="shared" si="230"/>
        <v>22500</v>
      </c>
      <c r="AC197" s="72">
        <f t="shared" si="230"/>
        <v>22500</v>
      </c>
      <c r="AD197" s="72">
        <f t="shared" si="230"/>
        <v>22500</v>
      </c>
      <c r="AE197" s="72">
        <f t="shared" si="230"/>
        <v>0</v>
      </c>
      <c r="AF197" s="72">
        <f t="shared" si="230"/>
        <v>0</v>
      </c>
      <c r="AG197" s="101">
        <f>AG198</f>
        <v>-1517</v>
      </c>
      <c r="AH197" s="101">
        <f>AH198</f>
        <v>-1517</v>
      </c>
      <c r="AI197" s="101">
        <f>AI198</f>
        <v>-1517</v>
      </c>
      <c r="AJ197" s="101">
        <f>AJ198</f>
        <v>0</v>
      </c>
      <c r="AK197" s="101">
        <f>AK198</f>
        <v>0</v>
      </c>
      <c r="AL197" s="72">
        <f t="shared" si="232"/>
        <v>20983</v>
      </c>
      <c r="AM197" s="72">
        <f t="shared" si="232"/>
        <v>20983</v>
      </c>
      <c r="AN197" s="72">
        <f t="shared" si="232"/>
        <v>20983</v>
      </c>
      <c r="AO197" s="72">
        <f t="shared" si="232"/>
        <v>0</v>
      </c>
      <c r="AP197" s="72">
        <f t="shared" si="232"/>
        <v>0</v>
      </c>
    </row>
    <row r="198" spans="1:42" s="39" customFormat="1" ht="14.25">
      <c r="A198" s="45"/>
      <c r="B198" s="42" t="s">
        <v>260</v>
      </c>
      <c r="C198" s="11"/>
      <c r="D198" s="15" t="s">
        <v>148</v>
      </c>
      <c r="E198" s="15" t="s">
        <v>139</v>
      </c>
      <c r="F198" s="15" t="s">
        <v>294</v>
      </c>
      <c r="G198" s="17" t="s">
        <v>261</v>
      </c>
      <c r="H198" s="69">
        <f>I198+L198</f>
        <v>22500</v>
      </c>
      <c r="I198" s="69">
        <f>J198+K198</f>
        <v>22500</v>
      </c>
      <c r="J198" s="54">
        <f>(6000+16500)</f>
        <v>22500</v>
      </c>
      <c r="K198" s="54"/>
      <c r="L198" s="54"/>
      <c r="M198" s="96">
        <f>N198+Q198</f>
        <v>0</v>
      </c>
      <c r="N198" s="96">
        <f>O198+P198</f>
        <v>0</v>
      </c>
      <c r="O198" s="95"/>
      <c r="P198" s="95"/>
      <c r="Q198" s="95"/>
      <c r="R198" s="69">
        <f t="shared" si="171"/>
        <v>22500</v>
      </c>
      <c r="S198" s="69">
        <f t="shared" si="172"/>
        <v>22500</v>
      </c>
      <c r="T198" s="54">
        <f t="shared" si="173"/>
        <v>22500</v>
      </c>
      <c r="U198" s="54">
        <f t="shared" si="174"/>
        <v>0</v>
      </c>
      <c r="V198" s="54">
        <f t="shared" si="175"/>
        <v>0</v>
      </c>
      <c r="W198" s="96">
        <f>X198+AA198</f>
        <v>0</v>
      </c>
      <c r="X198" s="96">
        <f>Y198+Z198</f>
        <v>0</v>
      </c>
      <c r="Y198" s="95"/>
      <c r="Z198" s="95"/>
      <c r="AA198" s="95"/>
      <c r="AB198" s="69">
        <f t="shared" si="230"/>
        <v>22500</v>
      </c>
      <c r="AC198" s="69">
        <f t="shared" si="230"/>
        <v>22500</v>
      </c>
      <c r="AD198" s="54">
        <f t="shared" si="230"/>
        <v>22500</v>
      </c>
      <c r="AE198" s="54">
        <f t="shared" si="230"/>
        <v>0</v>
      </c>
      <c r="AF198" s="54">
        <f t="shared" si="230"/>
        <v>0</v>
      </c>
      <c r="AG198" s="96">
        <f>AH198+AK198</f>
        <v>-1517</v>
      </c>
      <c r="AH198" s="96">
        <f>AI198+AJ198</f>
        <v>-1517</v>
      </c>
      <c r="AI198" s="95">
        <v>-1517</v>
      </c>
      <c r="AJ198" s="95"/>
      <c r="AK198" s="95"/>
      <c r="AL198" s="69">
        <f t="shared" si="232"/>
        <v>20983</v>
      </c>
      <c r="AM198" s="69">
        <f t="shared" si="232"/>
        <v>20983</v>
      </c>
      <c r="AN198" s="54">
        <f t="shared" si="232"/>
        <v>20983</v>
      </c>
      <c r="AO198" s="54">
        <f t="shared" si="232"/>
        <v>0</v>
      </c>
      <c r="AP198" s="54">
        <f t="shared" si="232"/>
        <v>0</v>
      </c>
    </row>
    <row r="199" spans="1:42" s="39" customFormat="1" ht="42.75">
      <c r="A199" s="45"/>
      <c r="B199" s="42" t="s">
        <v>407</v>
      </c>
      <c r="C199" s="11"/>
      <c r="D199" s="15" t="s">
        <v>148</v>
      </c>
      <c r="E199" s="15" t="s">
        <v>139</v>
      </c>
      <c r="F199" s="15" t="s">
        <v>408</v>
      </c>
      <c r="G199" s="17"/>
      <c r="H199" s="69">
        <f>H200</f>
        <v>0</v>
      </c>
      <c r="I199" s="69">
        <f aca="true" t="shared" si="234" ref="I199:S199">I200</f>
        <v>0</v>
      </c>
      <c r="J199" s="69">
        <f t="shared" si="234"/>
        <v>0</v>
      </c>
      <c r="K199" s="69">
        <f t="shared" si="234"/>
        <v>0</v>
      </c>
      <c r="L199" s="69">
        <f t="shared" si="234"/>
        <v>0</v>
      </c>
      <c r="M199" s="101">
        <f t="shared" si="234"/>
        <v>1405</v>
      </c>
      <c r="N199" s="101">
        <f t="shared" si="234"/>
        <v>1405</v>
      </c>
      <c r="O199" s="101">
        <f t="shared" si="234"/>
        <v>1405</v>
      </c>
      <c r="P199" s="101">
        <f t="shared" si="234"/>
        <v>0</v>
      </c>
      <c r="Q199" s="101">
        <f t="shared" si="234"/>
        <v>0</v>
      </c>
      <c r="R199" s="72">
        <f t="shared" si="234"/>
        <v>1405</v>
      </c>
      <c r="S199" s="72">
        <f t="shared" si="234"/>
        <v>1405</v>
      </c>
      <c r="T199" s="72">
        <f aca="true" t="shared" si="235" ref="T199:V200">J199+O199</f>
        <v>1405</v>
      </c>
      <c r="U199" s="72">
        <f t="shared" si="235"/>
        <v>0</v>
      </c>
      <c r="V199" s="72">
        <f t="shared" si="235"/>
        <v>0</v>
      </c>
      <c r="W199" s="101">
        <f aca="true" t="shared" si="236" ref="W199:AC199">W200</f>
        <v>0</v>
      </c>
      <c r="X199" s="101">
        <f t="shared" si="236"/>
        <v>0</v>
      </c>
      <c r="Y199" s="101">
        <f t="shared" si="236"/>
        <v>0</v>
      </c>
      <c r="Z199" s="101">
        <f t="shared" si="236"/>
        <v>0</v>
      </c>
      <c r="AA199" s="101">
        <f t="shared" si="236"/>
        <v>0</v>
      </c>
      <c r="AB199" s="72">
        <f t="shared" si="236"/>
        <v>1405</v>
      </c>
      <c r="AC199" s="72">
        <f t="shared" si="236"/>
        <v>1405</v>
      </c>
      <c r="AD199" s="72">
        <f aca="true" t="shared" si="237" ref="AD199:AF200">T199+Y199</f>
        <v>1405</v>
      </c>
      <c r="AE199" s="72">
        <f t="shared" si="237"/>
        <v>0</v>
      </c>
      <c r="AF199" s="72">
        <f t="shared" si="237"/>
        <v>0</v>
      </c>
      <c r="AG199" s="101">
        <f aca="true" t="shared" si="238" ref="AG199:AM199">AG200</f>
        <v>0</v>
      </c>
      <c r="AH199" s="101">
        <f t="shared" si="238"/>
        <v>0</v>
      </c>
      <c r="AI199" s="101">
        <f t="shared" si="238"/>
        <v>0</v>
      </c>
      <c r="AJ199" s="101">
        <f t="shared" si="238"/>
        <v>0</v>
      </c>
      <c r="AK199" s="101">
        <f t="shared" si="238"/>
        <v>0</v>
      </c>
      <c r="AL199" s="72">
        <f t="shared" si="238"/>
        <v>1405</v>
      </c>
      <c r="AM199" s="72">
        <f t="shared" si="238"/>
        <v>1405</v>
      </c>
      <c r="AN199" s="72">
        <f aca="true" t="shared" si="239" ref="AN199:AP200">AD199+AI199</f>
        <v>1405</v>
      </c>
      <c r="AO199" s="72">
        <f t="shared" si="239"/>
        <v>0</v>
      </c>
      <c r="AP199" s="72">
        <f t="shared" si="239"/>
        <v>0</v>
      </c>
    </row>
    <row r="200" spans="1:42" s="39" customFormat="1" ht="14.25">
      <c r="A200" s="45"/>
      <c r="B200" s="11" t="s">
        <v>255</v>
      </c>
      <c r="C200" s="11"/>
      <c r="D200" s="15" t="s">
        <v>148</v>
      </c>
      <c r="E200" s="15" t="s">
        <v>139</v>
      </c>
      <c r="F200" s="15" t="s">
        <v>408</v>
      </c>
      <c r="G200" s="17" t="s">
        <v>256</v>
      </c>
      <c r="H200" s="69">
        <f>I200+L200</f>
        <v>0</v>
      </c>
      <c r="I200" s="69">
        <f>J200+K200</f>
        <v>0</v>
      </c>
      <c r="J200" s="54"/>
      <c r="K200" s="54"/>
      <c r="L200" s="54"/>
      <c r="M200" s="96">
        <f>N200+Q200</f>
        <v>1405</v>
      </c>
      <c r="N200" s="96">
        <f>O200+P200</f>
        <v>1405</v>
      </c>
      <c r="O200" s="95">
        <v>1405</v>
      </c>
      <c r="P200" s="95"/>
      <c r="Q200" s="95"/>
      <c r="R200" s="69">
        <f>S200+V200</f>
        <v>1405</v>
      </c>
      <c r="S200" s="69">
        <f>T200+U200</f>
        <v>1405</v>
      </c>
      <c r="T200" s="54">
        <f t="shared" si="235"/>
        <v>1405</v>
      </c>
      <c r="U200" s="54">
        <f t="shared" si="235"/>
        <v>0</v>
      </c>
      <c r="V200" s="54">
        <f t="shared" si="235"/>
        <v>0</v>
      </c>
      <c r="W200" s="96">
        <f>X200+AA200</f>
        <v>0</v>
      </c>
      <c r="X200" s="96">
        <f>Y200+Z200</f>
        <v>0</v>
      </c>
      <c r="Y200" s="95"/>
      <c r="Z200" s="95"/>
      <c r="AA200" s="95"/>
      <c r="AB200" s="69">
        <f>AC200+AF200</f>
        <v>1405</v>
      </c>
      <c r="AC200" s="69">
        <f>AD200+AE200</f>
        <v>1405</v>
      </c>
      <c r="AD200" s="54">
        <f t="shared" si="237"/>
        <v>1405</v>
      </c>
      <c r="AE200" s="54">
        <f t="shared" si="237"/>
        <v>0</v>
      </c>
      <c r="AF200" s="54">
        <f t="shared" si="237"/>
        <v>0</v>
      </c>
      <c r="AG200" s="96">
        <f>AH200+AK200</f>
        <v>0</v>
      </c>
      <c r="AH200" s="96">
        <f>AI200+AJ200</f>
        <v>0</v>
      </c>
      <c r="AI200" s="95"/>
      <c r="AJ200" s="95"/>
      <c r="AK200" s="95"/>
      <c r="AL200" s="69">
        <f>AM200+AP200</f>
        <v>1405</v>
      </c>
      <c r="AM200" s="69">
        <f>AN200+AO200</f>
        <v>1405</v>
      </c>
      <c r="AN200" s="54">
        <f t="shared" si="239"/>
        <v>1405</v>
      </c>
      <c r="AO200" s="54">
        <f t="shared" si="239"/>
        <v>0</v>
      </c>
      <c r="AP200" s="54">
        <f t="shared" si="239"/>
        <v>0</v>
      </c>
    </row>
    <row r="201" spans="1:42" s="39" customFormat="1" ht="14.25">
      <c r="A201" s="43"/>
      <c r="B201" s="18" t="s">
        <v>13</v>
      </c>
      <c r="C201" s="11"/>
      <c r="D201" s="13" t="s">
        <v>148</v>
      </c>
      <c r="E201" s="13" t="s">
        <v>49</v>
      </c>
      <c r="F201" s="13"/>
      <c r="G201" s="13"/>
      <c r="H201" s="57">
        <f aca="true" t="shared" si="240" ref="H201:Q201">H205+H202</f>
        <v>32890</v>
      </c>
      <c r="I201" s="57">
        <f t="shared" si="240"/>
        <v>32890</v>
      </c>
      <c r="J201" s="57">
        <f t="shared" si="240"/>
        <v>32890</v>
      </c>
      <c r="K201" s="57">
        <f t="shared" si="240"/>
        <v>0</v>
      </c>
      <c r="L201" s="57">
        <f t="shared" si="240"/>
        <v>0</v>
      </c>
      <c r="M201" s="102">
        <f t="shared" si="240"/>
        <v>0</v>
      </c>
      <c r="N201" s="102">
        <f t="shared" si="240"/>
        <v>0</v>
      </c>
      <c r="O201" s="102">
        <f t="shared" si="240"/>
        <v>0</v>
      </c>
      <c r="P201" s="102">
        <f t="shared" si="240"/>
        <v>0</v>
      </c>
      <c r="Q201" s="102">
        <f t="shared" si="240"/>
        <v>0</v>
      </c>
      <c r="R201" s="57">
        <f t="shared" si="171"/>
        <v>32890</v>
      </c>
      <c r="S201" s="57">
        <f t="shared" si="172"/>
        <v>32890</v>
      </c>
      <c r="T201" s="57">
        <f t="shared" si="173"/>
        <v>32890</v>
      </c>
      <c r="U201" s="57">
        <f t="shared" si="174"/>
        <v>0</v>
      </c>
      <c r="V201" s="57">
        <f t="shared" si="175"/>
        <v>0</v>
      </c>
      <c r="W201" s="102">
        <f>W205+W202</f>
        <v>0</v>
      </c>
      <c r="X201" s="102">
        <f>X205+X202</f>
        <v>0</v>
      </c>
      <c r="Y201" s="102">
        <f>Y205+Y202</f>
        <v>0</v>
      </c>
      <c r="Z201" s="102">
        <f>Z205+Z202</f>
        <v>0</v>
      </c>
      <c r="AA201" s="102">
        <f>AA205+AA202</f>
        <v>0</v>
      </c>
      <c r="AB201" s="57">
        <f aca="true" t="shared" si="241" ref="AB201:AB275">W201+R201</f>
        <v>32890</v>
      </c>
      <c r="AC201" s="57">
        <f aca="true" t="shared" si="242" ref="AC201:AC275">X201+S201</f>
        <v>32890</v>
      </c>
      <c r="AD201" s="57">
        <f aca="true" t="shared" si="243" ref="AD201:AD275">Y201+T201</f>
        <v>32890</v>
      </c>
      <c r="AE201" s="57">
        <f aca="true" t="shared" si="244" ref="AE201:AE275">Z201+U201</f>
        <v>0</v>
      </c>
      <c r="AF201" s="57">
        <f aca="true" t="shared" si="245" ref="AF201:AF275">AA201+V201</f>
        <v>0</v>
      </c>
      <c r="AG201" s="102">
        <f>AG205+AG202</f>
        <v>-4306</v>
      </c>
      <c r="AH201" s="102">
        <f>AH205+AH202</f>
        <v>-4306</v>
      </c>
      <c r="AI201" s="102">
        <f>AI205+AI202</f>
        <v>-4306</v>
      </c>
      <c r="AJ201" s="102">
        <f>AJ205+AJ202</f>
        <v>0</v>
      </c>
      <c r="AK201" s="102">
        <f>AK205+AK202</f>
        <v>0</v>
      </c>
      <c r="AL201" s="57">
        <f aca="true" t="shared" si="246" ref="AL201:AL275">AG201+AB201</f>
        <v>28584</v>
      </c>
      <c r="AM201" s="57">
        <f aca="true" t="shared" si="247" ref="AM201:AM275">AH201+AC201</f>
        <v>28584</v>
      </c>
      <c r="AN201" s="57">
        <f aca="true" t="shared" si="248" ref="AN201:AN275">AI201+AD201</f>
        <v>28584</v>
      </c>
      <c r="AO201" s="57">
        <f aca="true" t="shared" si="249" ref="AO201:AO275">AJ201+AE201</f>
        <v>0</v>
      </c>
      <c r="AP201" s="57">
        <f aca="true" t="shared" si="250" ref="AP201:AP275">AK201+AF201</f>
        <v>0</v>
      </c>
    </row>
    <row r="202" spans="1:42" s="39" customFormat="1" ht="42.75" customHeight="1" hidden="1" outlineLevel="1">
      <c r="A202" s="43"/>
      <c r="B202" s="11" t="s">
        <v>257</v>
      </c>
      <c r="C202" s="11"/>
      <c r="D202" s="15" t="s">
        <v>148</v>
      </c>
      <c r="E202" s="15" t="s">
        <v>49</v>
      </c>
      <c r="F202" s="15" t="s">
        <v>61</v>
      </c>
      <c r="G202" s="13"/>
      <c r="H202" s="81">
        <f>H203</f>
        <v>0</v>
      </c>
      <c r="I202" s="81">
        <f aca="true" t="shared" si="251" ref="H202:Q203">I203</f>
        <v>0</v>
      </c>
      <c r="J202" s="81">
        <f t="shared" si="251"/>
        <v>0</v>
      </c>
      <c r="K202" s="81">
        <f t="shared" si="251"/>
        <v>0</v>
      </c>
      <c r="L202" s="81">
        <f t="shared" si="251"/>
        <v>0</v>
      </c>
      <c r="M202" s="103">
        <f>M203</f>
        <v>0</v>
      </c>
      <c r="N202" s="103">
        <f t="shared" si="251"/>
        <v>0</v>
      </c>
      <c r="O202" s="103">
        <f t="shared" si="251"/>
        <v>0</v>
      </c>
      <c r="P202" s="103">
        <f t="shared" si="251"/>
        <v>0</v>
      </c>
      <c r="Q202" s="103">
        <f t="shared" si="251"/>
        <v>0</v>
      </c>
      <c r="R202" s="81">
        <f t="shared" si="171"/>
        <v>0</v>
      </c>
      <c r="S202" s="81">
        <f t="shared" si="172"/>
        <v>0</v>
      </c>
      <c r="T202" s="81">
        <f t="shared" si="173"/>
        <v>0</v>
      </c>
      <c r="U202" s="81">
        <f t="shared" si="174"/>
        <v>0</v>
      </c>
      <c r="V202" s="81">
        <f t="shared" si="175"/>
        <v>0</v>
      </c>
      <c r="W202" s="103">
        <f aca="true" t="shared" si="252" ref="W202:AA203">W203</f>
        <v>0</v>
      </c>
      <c r="X202" s="103">
        <f t="shared" si="252"/>
        <v>0</v>
      </c>
      <c r="Y202" s="103">
        <f t="shared" si="252"/>
        <v>0</v>
      </c>
      <c r="Z202" s="103">
        <f t="shared" si="252"/>
        <v>0</v>
      </c>
      <c r="AA202" s="103">
        <f t="shared" si="252"/>
        <v>0</v>
      </c>
      <c r="AB202" s="81">
        <f t="shared" si="241"/>
        <v>0</v>
      </c>
      <c r="AC202" s="81">
        <f t="shared" si="242"/>
        <v>0</v>
      </c>
      <c r="AD202" s="81">
        <f t="shared" si="243"/>
        <v>0</v>
      </c>
      <c r="AE202" s="81">
        <f t="shared" si="244"/>
        <v>0</v>
      </c>
      <c r="AF202" s="81">
        <f t="shared" si="245"/>
        <v>0</v>
      </c>
      <c r="AG202" s="103">
        <f aca="true" t="shared" si="253" ref="AG202:AK203">AG203</f>
        <v>0</v>
      </c>
      <c r="AH202" s="103">
        <f t="shared" si="253"/>
        <v>0</v>
      </c>
      <c r="AI202" s="103">
        <f t="shared" si="253"/>
        <v>0</v>
      </c>
      <c r="AJ202" s="103">
        <f t="shared" si="253"/>
        <v>0</v>
      </c>
      <c r="AK202" s="103">
        <f t="shared" si="253"/>
        <v>0</v>
      </c>
      <c r="AL202" s="81">
        <f t="shared" si="246"/>
        <v>0</v>
      </c>
      <c r="AM202" s="81">
        <f t="shared" si="247"/>
        <v>0</v>
      </c>
      <c r="AN202" s="81">
        <f t="shared" si="248"/>
        <v>0</v>
      </c>
      <c r="AO202" s="81">
        <f t="shared" si="249"/>
        <v>0</v>
      </c>
      <c r="AP202" s="81">
        <f t="shared" si="250"/>
        <v>0</v>
      </c>
    </row>
    <row r="203" spans="1:42" s="39" customFormat="1" ht="57" customHeight="1" hidden="1" outlineLevel="1">
      <c r="A203" s="43"/>
      <c r="B203" s="42" t="s">
        <v>268</v>
      </c>
      <c r="C203" s="11"/>
      <c r="D203" s="79" t="s">
        <v>148</v>
      </c>
      <c r="E203" s="79" t="s">
        <v>49</v>
      </c>
      <c r="F203" s="79" t="s">
        <v>259</v>
      </c>
      <c r="G203" s="79"/>
      <c r="H203" s="82">
        <f t="shared" si="251"/>
        <v>0</v>
      </c>
      <c r="I203" s="82">
        <f t="shared" si="251"/>
        <v>0</v>
      </c>
      <c r="J203" s="82">
        <f t="shared" si="251"/>
        <v>0</v>
      </c>
      <c r="K203" s="82">
        <f t="shared" si="251"/>
        <v>0</v>
      </c>
      <c r="L203" s="82">
        <f t="shared" si="251"/>
        <v>0</v>
      </c>
      <c r="M203" s="104">
        <f t="shared" si="251"/>
        <v>0</v>
      </c>
      <c r="N203" s="104">
        <f t="shared" si="251"/>
        <v>0</v>
      </c>
      <c r="O203" s="104">
        <f t="shared" si="251"/>
        <v>0</v>
      </c>
      <c r="P203" s="104">
        <f t="shared" si="251"/>
        <v>0</v>
      </c>
      <c r="Q203" s="104">
        <f t="shared" si="251"/>
        <v>0</v>
      </c>
      <c r="R203" s="82">
        <f t="shared" si="171"/>
        <v>0</v>
      </c>
      <c r="S203" s="82">
        <f t="shared" si="172"/>
        <v>0</v>
      </c>
      <c r="T203" s="82">
        <f t="shared" si="173"/>
        <v>0</v>
      </c>
      <c r="U203" s="82">
        <f t="shared" si="174"/>
        <v>0</v>
      </c>
      <c r="V203" s="82">
        <f t="shared" si="175"/>
        <v>0</v>
      </c>
      <c r="W203" s="104">
        <f t="shared" si="252"/>
        <v>0</v>
      </c>
      <c r="X203" s="104">
        <f t="shared" si="252"/>
        <v>0</v>
      </c>
      <c r="Y203" s="104">
        <f t="shared" si="252"/>
        <v>0</v>
      </c>
      <c r="Z203" s="104">
        <f t="shared" si="252"/>
        <v>0</v>
      </c>
      <c r="AA203" s="104">
        <f t="shared" si="252"/>
        <v>0</v>
      </c>
      <c r="AB203" s="82">
        <f t="shared" si="241"/>
        <v>0</v>
      </c>
      <c r="AC203" s="82">
        <f t="shared" si="242"/>
        <v>0</v>
      </c>
      <c r="AD203" s="82">
        <f t="shared" si="243"/>
        <v>0</v>
      </c>
      <c r="AE203" s="82">
        <f t="shared" si="244"/>
        <v>0</v>
      </c>
      <c r="AF203" s="82">
        <f t="shared" si="245"/>
        <v>0</v>
      </c>
      <c r="AG203" s="104">
        <f t="shared" si="253"/>
        <v>0</v>
      </c>
      <c r="AH203" s="104">
        <f t="shared" si="253"/>
        <v>0</v>
      </c>
      <c r="AI203" s="104">
        <f t="shared" si="253"/>
        <v>0</v>
      </c>
      <c r="AJ203" s="104">
        <f t="shared" si="253"/>
        <v>0</v>
      </c>
      <c r="AK203" s="104">
        <f t="shared" si="253"/>
        <v>0</v>
      </c>
      <c r="AL203" s="82">
        <f t="shared" si="246"/>
        <v>0</v>
      </c>
      <c r="AM203" s="82">
        <f t="shared" si="247"/>
        <v>0</v>
      </c>
      <c r="AN203" s="82">
        <f t="shared" si="248"/>
        <v>0</v>
      </c>
      <c r="AO203" s="82">
        <f t="shared" si="249"/>
        <v>0</v>
      </c>
      <c r="AP203" s="82">
        <f t="shared" si="250"/>
        <v>0</v>
      </c>
    </row>
    <row r="204" spans="1:42" s="39" customFormat="1" ht="15" customHeight="1" hidden="1" outlineLevel="1">
      <c r="A204" s="43"/>
      <c r="B204" s="42" t="s">
        <v>260</v>
      </c>
      <c r="C204" s="11"/>
      <c r="D204" s="79" t="s">
        <v>148</v>
      </c>
      <c r="E204" s="79" t="s">
        <v>49</v>
      </c>
      <c r="F204" s="79" t="s">
        <v>259</v>
      </c>
      <c r="G204" s="79" t="s">
        <v>261</v>
      </c>
      <c r="H204" s="82">
        <f>I204+L204</f>
        <v>0</v>
      </c>
      <c r="I204" s="82">
        <f>J204+K204</f>
        <v>0</v>
      </c>
      <c r="J204" s="83"/>
      <c r="K204" s="83"/>
      <c r="L204" s="83"/>
      <c r="M204" s="104">
        <f>N204+Q204</f>
        <v>0</v>
      </c>
      <c r="N204" s="104">
        <f>O204+P204</f>
        <v>0</v>
      </c>
      <c r="O204" s="105"/>
      <c r="P204" s="105"/>
      <c r="Q204" s="105"/>
      <c r="R204" s="82">
        <f t="shared" si="171"/>
        <v>0</v>
      </c>
      <c r="S204" s="82">
        <f t="shared" si="172"/>
        <v>0</v>
      </c>
      <c r="T204" s="83">
        <f t="shared" si="173"/>
        <v>0</v>
      </c>
      <c r="U204" s="83">
        <f t="shared" si="174"/>
        <v>0</v>
      </c>
      <c r="V204" s="83">
        <f t="shared" si="175"/>
        <v>0</v>
      </c>
      <c r="W204" s="104">
        <f>X204+AA204</f>
        <v>0</v>
      </c>
      <c r="X204" s="104">
        <f>Y204+Z204</f>
        <v>0</v>
      </c>
      <c r="Y204" s="105"/>
      <c r="Z204" s="105"/>
      <c r="AA204" s="105"/>
      <c r="AB204" s="82">
        <f t="shared" si="241"/>
        <v>0</v>
      </c>
      <c r="AC204" s="82">
        <f t="shared" si="242"/>
        <v>0</v>
      </c>
      <c r="AD204" s="83">
        <f t="shared" si="243"/>
        <v>0</v>
      </c>
      <c r="AE204" s="83">
        <f t="shared" si="244"/>
        <v>0</v>
      </c>
      <c r="AF204" s="83">
        <f t="shared" si="245"/>
        <v>0</v>
      </c>
      <c r="AG204" s="104">
        <f>AH204+AK204</f>
        <v>0</v>
      </c>
      <c r="AH204" s="104">
        <f>AI204+AJ204</f>
        <v>0</v>
      </c>
      <c r="AI204" s="105"/>
      <c r="AJ204" s="105"/>
      <c r="AK204" s="105"/>
      <c r="AL204" s="82">
        <f t="shared" si="246"/>
        <v>0</v>
      </c>
      <c r="AM204" s="82">
        <f t="shared" si="247"/>
        <v>0</v>
      </c>
      <c r="AN204" s="83">
        <f t="shared" si="248"/>
        <v>0</v>
      </c>
      <c r="AO204" s="83">
        <f t="shared" si="249"/>
        <v>0</v>
      </c>
      <c r="AP204" s="83">
        <f t="shared" si="250"/>
        <v>0</v>
      </c>
    </row>
    <row r="205" spans="1:42" s="39" customFormat="1" ht="14.25" collapsed="1">
      <c r="A205" s="45"/>
      <c r="B205" s="11" t="s">
        <v>13</v>
      </c>
      <c r="C205" s="11"/>
      <c r="D205" s="15" t="s">
        <v>148</v>
      </c>
      <c r="E205" s="15" t="s">
        <v>49</v>
      </c>
      <c r="F205" s="15" t="s">
        <v>14</v>
      </c>
      <c r="G205" s="15"/>
      <c r="H205" s="73">
        <f aca="true" t="shared" si="254" ref="H205:Q205">H214+H206+H208+H210+H212</f>
        <v>32890</v>
      </c>
      <c r="I205" s="73">
        <f t="shared" si="254"/>
        <v>32890</v>
      </c>
      <c r="J205" s="73">
        <f t="shared" si="254"/>
        <v>32890</v>
      </c>
      <c r="K205" s="73">
        <f t="shared" si="254"/>
        <v>0</v>
      </c>
      <c r="L205" s="73">
        <f t="shared" si="254"/>
        <v>0</v>
      </c>
      <c r="M205" s="106">
        <f t="shared" si="254"/>
        <v>0</v>
      </c>
      <c r="N205" s="106">
        <f t="shared" si="254"/>
        <v>0</v>
      </c>
      <c r="O205" s="106">
        <f t="shared" si="254"/>
        <v>0</v>
      </c>
      <c r="P205" s="106">
        <f t="shared" si="254"/>
        <v>0</v>
      </c>
      <c r="Q205" s="106">
        <f t="shared" si="254"/>
        <v>0</v>
      </c>
      <c r="R205" s="73">
        <f t="shared" si="171"/>
        <v>32890</v>
      </c>
      <c r="S205" s="73">
        <f t="shared" si="172"/>
        <v>32890</v>
      </c>
      <c r="T205" s="73">
        <f t="shared" si="173"/>
        <v>32890</v>
      </c>
      <c r="U205" s="73">
        <f t="shared" si="174"/>
        <v>0</v>
      </c>
      <c r="V205" s="73">
        <f t="shared" si="175"/>
        <v>0</v>
      </c>
      <c r="W205" s="106">
        <f>W214+W206+W208+W210+W212</f>
        <v>0</v>
      </c>
      <c r="X205" s="106">
        <f>X214+X206+X208+X210+X212</f>
        <v>0</v>
      </c>
      <c r="Y205" s="106">
        <f>Y214+Y206+Y208+Y210+Y212</f>
        <v>0</v>
      </c>
      <c r="Z205" s="106">
        <f>Z214+Z206+Z208+Z210+Z212</f>
        <v>0</v>
      </c>
      <c r="AA205" s="106">
        <f>AA214+AA206+AA208+AA210+AA212</f>
        <v>0</v>
      </c>
      <c r="AB205" s="73">
        <f t="shared" si="241"/>
        <v>32890</v>
      </c>
      <c r="AC205" s="73">
        <f t="shared" si="242"/>
        <v>32890</v>
      </c>
      <c r="AD205" s="73">
        <f t="shared" si="243"/>
        <v>32890</v>
      </c>
      <c r="AE205" s="73">
        <f t="shared" si="244"/>
        <v>0</v>
      </c>
      <c r="AF205" s="73">
        <f t="shared" si="245"/>
        <v>0</v>
      </c>
      <c r="AG205" s="106">
        <f>AG214+AG206+AG208+AG210+AG212</f>
        <v>-4306</v>
      </c>
      <c r="AH205" s="106">
        <f>AH214+AH206+AH208+AH210+AH212</f>
        <v>-4306</v>
      </c>
      <c r="AI205" s="106">
        <f>AI214+AI206+AI208+AI210+AI212</f>
        <v>-4306</v>
      </c>
      <c r="AJ205" s="106">
        <f>AJ214+AJ206+AJ208+AJ210+AJ212</f>
        <v>0</v>
      </c>
      <c r="AK205" s="106">
        <f>AK214+AK206+AK208+AK210+AK212</f>
        <v>0</v>
      </c>
      <c r="AL205" s="73">
        <f t="shared" si="246"/>
        <v>28584</v>
      </c>
      <c r="AM205" s="73">
        <f t="shared" si="247"/>
        <v>28584</v>
      </c>
      <c r="AN205" s="73">
        <f t="shared" si="248"/>
        <v>28584</v>
      </c>
      <c r="AO205" s="73">
        <f t="shared" si="249"/>
        <v>0</v>
      </c>
      <c r="AP205" s="73">
        <f t="shared" si="250"/>
        <v>0</v>
      </c>
    </row>
    <row r="206" spans="1:42" s="39" customFormat="1" ht="14.25">
      <c r="A206" s="45"/>
      <c r="B206" s="11" t="s">
        <v>15</v>
      </c>
      <c r="C206" s="11"/>
      <c r="D206" s="15" t="s">
        <v>148</v>
      </c>
      <c r="E206" s="15" t="s">
        <v>49</v>
      </c>
      <c r="F206" s="15" t="s">
        <v>270</v>
      </c>
      <c r="G206" s="15"/>
      <c r="H206" s="69">
        <f aca="true" t="shared" si="255" ref="H206:Q206">H207</f>
        <v>4319</v>
      </c>
      <c r="I206" s="69">
        <f t="shared" si="255"/>
        <v>4319</v>
      </c>
      <c r="J206" s="69">
        <f t="shared" si="255"/>
        <v>4319</v>
      </c>
      <c r="K206" s="69">
        <f t="shared" si="255"/>
        <v>0</v>
      </c>
      <c r="L206" s="69">
        <f t="shared" si="255"/>
        <v>0</v>
      </c>
      <c r="M206" s="96">
        <f t="shared" si="255"/>
        <v>0</v>
      </c>
      <c r="N206" s="96">
        <f t="shared" si="255"/>
        <v>0</v>
      </c>
      <c r="O206" s="96">
        <f t="shared" si="255"/>
        <v>0</v>
      </c>
      <c r="P206" s="96">
        <f t="shared" si="255"/>
        <v>0</v>
      </c>
      <c r="Q206" s="96">
        <f t="shared" si="255"/>
        <v>0</v>
      </c>
      <c r="R206" s="69">
        <f t="shared" si="171"/>
        <v>4319</v>
      </c>
      <c r="S206" s="69">
        <f t="shared" si="172"/>
        <v>4319</v>
      </c>
      <c r="T206" s="69">
        <f t="shared" si="173"/>
        <v>4319</v>
      </c>
      <c r="U206" s="69">
        <f t="shared" si="174"/>
        <v>0</v>
      </c>
      <c r="V206" s="69">
        <f t="shared" si="175"/>
        <v>0</v>
      </c>
      <c r="W206" s="96">
        <f>W207</f>
        <v>0</v>
      </c>
      <c r="X206" s="96">
        <f>X207</f>
        <v>0</v>
      </c>
      <c r="Y206" s="96">
        <f>Y207</f>
        <v>0</v>
      </c>
      <c r="Z206" s="96">
        <f>Z207</f>
        <v>0</v>
      </c>
      <c r="AA206" s="96">
        <f>AA207</f>
        <v>0</v>
      </c>
      <c r="AB206" s="69">
        <f t="shared" si="241"/>
        <v>4319</v>
      </c>
      <c r="AC206" s="69">
        <f t="shared" si="242"/>
        <v>4319</v>
      </c>
      <c r="AD206" s="69">
        <f t="shared" si="243"/>
        <v>4319</v>
      </c>
      <c r="AE206" s="69">
        <f t="shared" si="244"/>
        <v>0</v>
      </c>
      <c r="AF206" s="69">
        <f t="shared" si="245"/>
        <v>0</v>
      </c>
      <c r="AG206" s="96">
        <f>AG207</f>
        <v>0</v>
      </c>
      <c r="AH206" s="96">
        <f>AH207</f>
        <v>0</v>
      </c>
      <c r="AI206" s="96">
        <f>AI207</f>
        <v>0</v>
      </c>
      <c r="AJ206" s="96">
        <f>AJ207</f>
        <v>0</v>
      </c>
      <c r="AK206" s="96">
        <f>AK207</f>
        <v>0</v>
      </c>
      <c r="AL206" s="69">
        <f t="shared" si="246"/>
        <v>4319</v>
      </c>
      <c r="AM206" s="69">
        <f t="shared" si="247"/>
        <v>4319</v>
      </c>
      <c r="AN206" s="69">
        <f t="shared" si="248"/>
        <v>4319</v>
      </c>
      <c r="AO206" s="69">
        <f t="shared" si="249"/>
        <v>0</v>
      </c>
      <c r="AP206" s="69">
        <f t="shared" si="250"/>
        <v>0</v>
      </c>
    </row>
    <row r="207" spans="1:42" s="39" customFormat="1" ht="28.5">
      <c r="A207" s="45"/>
      <c r="B207" s="11" t="s">
        <v>165</v>
      </c>
      <c r="C207" s="11"/>
      <c r="D207" s="15" t="s">
        <v>148</v>
      </c>
      <c r="E207" s="15" t="s">
        <v>49</v>
      </c>
      <c r="F207" s="15" t="s">
        <v>270</v>
      </c>
      <c r="G207" s="15" t="s">
        <v>166</v>
      </c>
      <c r="H207" s="69">
        <f>I207+L207</f>
        <v>4319</v>
      </c>
      <c r="I207" s="69">
        <f>J207+K207</f>
        <v>4319</v>
      </c>
      <c r="J207" s="54">
        <f>(2829+1490)</f>
        <v>4319</v>
      </c>
      <c r="K207" s="54"/>
      <c r="L207" s="54"/>
      <c r="M207" s="96">
        <f>N207+Q207</f>
        <v>0</v>
      </c>
      <c r="N207" s="96">
        <f>O207+P207</f>
        <v>0</v>
      </c>
      <c r="O207" s="95"/>
      <c r="P207" s="95"/>
      <c r="Q207" s="95"/>
      <c r="R207" s="69">
        <f t="shared" si="171"/>
        <v>4319</v>
      </c>
      <c r="S207" s="69">
        <f t="shared" si="172"/>
        <v>4319</v>
      </c>
      <c r="T207" s="54">
        <f t="shared" si="173"/>
        <v>4319</v>
      </c>
      <c r="U207" s="54">
        <f t="shared" si="174"/>
        <v>0</v>
      </c>
      <c r="V207" s="54">
        <f t="shared" si="175"/>
        <v>0</v>
      </c>
      <c r="W207" s="96">
        <f>X207+AA207</f>
        <v>0</v>
      </c>
      <c r="X207" s="96">
        <f>Y207+Z207</f>
        <v>0</v>
      </c>
      <c r="Y207" s="95"/>
      <c r="Z207" s="95"/>
      <c r="AA207" s="95"/>
      <c r="AB207" s="69">
        <f t="shared" si="241"/>
        <v>4319</v>
      </c>
      <c r="AC207" s="69">
        <f t="shared" si="242"/>
        <v>4319</v>
      </c>
      <c r="AD207" s="54">
        <f t="shared" si="243"/>
        <v>4319</v>
      </c>
      <c r="AE207" s="54">
        <f t="shared" si="244"/>
        <v>0</v>
      </c>
      <c r="AF207" s="54">
        <f t="shared" si="245"/>
        <v>0</v>
      </c>
      <c r="AG207" s="96">
        <f>AH207+AK207</f>
        <v>0</v>
      </c>
      <c r="AH207" s="96">
        <f>AI207+AJ207</f>
        <v>0</v>
      </c>
      <c r="AI207" s="95"/>
      <c r="AJ207" s="95"/>
      <c r="AK207" s="95"/>
      <c r="AL207" s="69">
        <f t="shared" si="246"/>
        <v>4319</v>
      </c>
      <c r="AM207" s="69">
        <f t="shared" si="247"/>
        <v>4319</v>
      </c>
      <c r="AN207" s="54">
        <f t="shared" si="248"/>
        <v>4319</v>
      </c>
      <c r="AO207" s="54">
        <f t="shared" si="249"/>
        <v>0</v>
      </c>
      <c r="AP207" s="54">
        <f t="shared" si="250"/>
        <v>0</v>
      </c>
    </row>
    <row r="208" spans="1:42" s="39" customFormat="1" ht="42.75">
      <c r="A208" s="45"/>
      <c r="B208" s="11" t="s">
        <v>271</v>
      </c>
      <c r="C208" s="11"/>
      <c r="D208" s="15" t="s">
        <v>148</v>
      </c>
      <c r="E208" s="15" t="s">
        <v>49</v>
      </c>
      <c r="F208" s="15" t="s">
        <v>272</v>
      </c>
      <c r="G208" s="15"/>
      <c r="H208" s="69">
        <f aca="true" t="shared" si="256" ref="H208:Q208">H209</f>
        <v>17006</v>
      </c>
      <c r="I208" s="69">
        <f t="shared" si="256"/>
        <v>17006</v>
      </c>
      <c r="J208" s="69">
        <f t="shared" si="256"/>
        <v>17006</v>
      </c>
      <c r="K208" s="69">
        <f t="shared" si="256"/>
        <v>0</v>
      </c>
      <c r="L208" s="69">
        <f t="shared" si="256"/>
        <v>0</v>
      </c>
      <c r="M208" s="96">
        <f t="shared" si="256"/>
        <v>0</v>
      </c>
      <c r="N208" s="96">
        <f t="shared" si="256"/>
        <v>0</v>
      </c>
      <c r="O208" s="96">
        <f t="shared" si="256"/>
        <v>0</v>
      </c>
      <c r="P208" s="96">
        <f t="shared" si="256"/>
        <v>0</v>
      </c>
      <c r="Q208" s="96">
        <f t="shared" si="256"/>
        <v>0</v>
      </c>
      <c r="R208" s="69">
        <f t="shared" si="171"/>
        <v>17006</v>
      </c>
      <c r="S208" s="69">
        <f t="shared" si="172"/>
        <v>17006</v>
      </c>
      <c r="T208" s="69">
        <f t="shared" si="173"/>
        <v>17006</v>
      </c>
      <c r="U208" s="69">
        <f t="shared" si="174"/>
        <v>0</v>
      </c>
      <c r="V208" s="69">
        <f t="shared" si="175"/>
        <v>0</v>
      </c>
      <c r="W208" s="96">
        <f>W209</f>
        <v>0</v>
      </c>
      <c r="X208" s="96">
        <f>X209</f>
        <v>0</v>
      </c>
      <c r="Y208" s="96">
        <f>Y209</f>
        <v>0</v>
      </c>
      <c r="Z208" s="96">
        <f>Z209</f>
        <v>0</v>
      </c>
      <c r="AA208" s="96">
        <f>AA209</f>
        <v>0</v>
      </c>
      <c r="AB208" s="69">
        <f t="shared" si="241"/>
        <v>17006</v>
      </c>
      <c r="AC208" s="69">
        <f t="shared" si="242"/>
        <v>17006</v>
      </c>
      <c r="AD208" s="69">
        <f t="shared" si="243"/>
        <v>17006</v>
      </c>
      <c r="AE208" s="69">
        <f t="shared" si="244"/>
        <v>0</v>
      </c>
      <c r="AF208" s="69">
        <f t="shared" si="245"/>
        <v>0</v>
      </c>
      <c r="AG208" s="96">
        <f>AG209</f>
        <v>-3336</v>
      </c>
      <c r="AH208" s="96">
        <f>AH209</f>
        <v>-3336</v>
      </c>
      <c r="AI208" s="96">
        <f>AI209</f>
        <v>-3336</v>
      </c>
      <c r="AJ208" s="96">
        <f>AJ209</f>
        <v>0</v>
      </c>
      <c r="AK208" s="96">
        <f>AK209</f>
        <v>0</v>
      </c>
      <c r="AL208" s="69">
        <f t="shared" si="246"/>
        <v>13670</v>
      </c>
      <c r="AM208" s="69">
        <f t="shared" si="247"/>
        <v>13670</v>
      </c>
      <c r="AN208" s="69">
        <f t="shared" si="248"/>
        <v>13670</v>
      </c>
      <c r="AO208" s="69">
        <f t="shared" si="249"/>
        <v>0</v>
      </c>
      <c r="AP208" s="69">
        <f t="shared" si="250"/>
        <v>0</v>
      </c>
    </row>
    <row r="209" spans="1:42" s="39" customFormat="1" ht="28.5">
      <c r="A209" s="45"/>
      <c r="B209" s="11" t="s">
        <v>165</v>
      </c>
      <c r="C209" s="11"/>
      <c r="D209" s="15" t="s">
        <v>148</v>
      </c>
      <c r="E209" s="15" t="s">
        <v>49</v>
      </c>
      <c r="F209" s="15" t="s">
        <v>272</v>
      </c>
      <c r="G209" s="15" t="s">
        <v>166</v>
      </c>
      <c r="H209" s="69">
        <f>I209+L209</f>
        <v>17006</v>
      </c>
      <c r="I209" s="69">
        <f>J209+K209</f>
        <v>17006</v>
      </c>
      <c r="J209" s="54">
        <f>(17006)</f>
        <v>17006</v>
      </c>
      <c r="K209" s="54"/>
      <c r="L209" s="54"/>
      <c r="M209" s="96">
        <f>N209+Q209</f>
        <v>0</v>
      </c>
      <c r="N209" s="96">
        <f>O209+P209</f>
        <v>0</v>
      </c>
      <c r="O209" s="95"/>
      <c r="P209" s="95"/>
      <c r="Q209" s="95"/>
      <c r="R209" s="69">
        <f t="shared" si="171"/>
        <v>17006</v>
      </c>
      <c r="S209" s="69">
        <f t="shared" si="172"/>
        <v>17006</v>
      </c>
      <c r="T209" s="54">
        <f t="shared" si="173"/>
        <v>17006</v>
      </c>
      <c r="U209" s="54">
        <f t="shared" si="174"/>
        <v>0</v>
      </c>
      <c r="V209" s="54">
        <f t="shared" si="175"/>
        <v>0</v>
      </c>
      <c r="W209" s="96">
        <f>X209+AA209</f>
        <v>0</v>
      </c>
      <c r="X209" s="96">
        <f>Y209+Z209</f>
        <v>0</v>
      </c>
      <c r="Y209" s="95"/>
      <c r="Z209" s="95"/>
      <c r="AA209" s="95"/>
      <c r="AB209" s="69">
        <f t="shared" si="241"/>
        <v>17006</v>
      </c>
      <c r="AC209" s="69">
        <f t="shared" si="242"/>
        <v>17006</v>
      </c>
      <c r="AD209" s="54">
        <f t="shared" si="243"/>
        <v>17006</v>
      </c>
      <c r="AE209" s="54">
        <f t="shared" si="244"/>
        <v>0</v>
      </c>
      <c r="AF209" s="54">
        <f t="shared" si="245"/>
        <v>0</v>
      </c>
      <c r="AG209" s="96">
        <f>AH209+AK209</f>
        <v>-3336</v>
      </c>
      <c r="AH209" s="96">
        <f>AI209+AJ209</f>
        <v>-3336</v>
      </c>
      <c r="AI209" s="96">
        <v>-3336</v>
      </c>
      <c r="AJ209" s="95"/>
      <c r="AK209" s="95"/>
      <c r="AL209" s="69">
        <f t="shared" si="246"/>
        <v>13670</v>
      </c>
      <c r="AM209" s="69">
        <f t="shared" si="247"/>
        <v>13670</v>
      </c>
      <c r="AN209" s="54">
        <f t="shared" si="248"/>
        <v>13670</v>
      </c>
      <c r="AO209" s="54">
        <f t="shared" si="249"/>
        <v>0</v>
      </c>
      <c r="AP209" s="54">
        <f t="shared" si="250"/>
        <v>0</v>
      </c>
    </row>
    <row r="210" spans="1:42" s="39" customFormat="1" ht="14.25">
      <c r="A210" s="45"/>
      <c r="B210" s="11" t="s">
        <v>16</v>
      </c>
      <c r="C210" s="11"/>
      <c r="D210" s="15" t="s">
        <v>148</v>
      </c>
      <c r="E210" s="15" t="s">
        <v>49</v>
      </c>
      <c r="F210" s="15" t="s">
        <v>273</v>
      </c>
      <c r="G210" s="15"/>
      <c r="H210" s="69">
        <f aca="true" t="shared" si="257" ref="H210:Q210">H211</f>
        <v>5000</v>
      </c>
      <c r="I210" s="69">
        <f t="shared" si="257"/>
        <v>5000</v>
      </c>
      <c r="J210" s="69">
        <f t="shared" si="257"/>
        <v>5000</v>
      </c>
      <c r="K210" s="69">
        <f t="shared" si="257"/>
        <v>0</v>
      </c>
      <c r="L210" s="69">
        <f t="shared" si="257"/>
        <v>0</v>
      </c>
      <c r="M210" s="96">
        <f t="shared" si="257"/>
        <v>0</v>
      </c>
      <c r="N210" s="96">
        <f t="shared" si="257"/>
        <v>0</v>
      </c>
      <c r="O210" s="96">
        <f t="shared" si="257"/>
        <v>0</v>
      </c>
      <c r="P210" s="96">
        <f t="shared" si="257"/>
        <v>0</v>
      </c>
      <c r="Q210" s="96">
        <f t="shared" si="257"/>
        <v>0</v>
      </c>
      <c r="R210" s="69">
        <f t="shared" si="171"/>
        <v>5000</v>
      </c>
      <c r="S210" s="69">
        <f t="shared" si="172"/>
        <v>5000</v>
      </c>
      <c r="T210" s="69">
        <f t="shared" si="173"/>
        <v>5000</v>
      </c>
      <c r="U210" s="69">
        <f t="shared" si="174"/>
        <v>0</v>
      </c>
      <c r="V210" s="69">
        <f t="shared" si="175"/>
        <v>0</v>
      </c>
      <c r="W210" s="96">
        <f>W211</f>
        <v>0</v>
      </c>
      <c r="X210" s="96">
        <f>X211</f>
        <v>0</v>
      </c>
      <c r="Y210" s="96">
        <f>Y211</f>
        <v>0</v>
      </c>
      <c r="Z210" s="96">
        <f>Z211</f>
        <v>0</v>
      </c>
      <c r="AA210" s="96">
        <f>AA211</f>
        <v>0</v>
      </c>
      <c r="AB210" s="69">
        <f t="shared" si="241"/>
        <v>5000</v>
      </c>
      <c r="AC210" s="69">
        <f t="shared" si="242"/>
        <v>5000</v>
      </c>
      <c r="AD210" s="69">
        <f t="shared" si="243"/>
        <v>5000</v>
      </c>
      <c r="AE210" s="69">
        <f t="shared" si="244"/>
        <v>0</v>
      </c>
      <c r="AF210" s="69">
        <f t="shared" si="245"/>
        <v>0</v>
      </c>
      <c r="AG210" s="96">
        <f>AG211</f>
        <v>-970</v>
      </c>
      <c r="AH210" s="96">
        <f>AH211</f>
        <v>-970</v>
      </c>
      <c r="AI210" s="96">
        <f>AI211</f>
        <v>-970</v>
      </c>
      <c r="AJ210" s="96">
        <f>AJ211</f>
        <v>0</v>
      </c>
      <c r="AK210" s="96">
        <f>AK211</f>
        <v>0</v>
      </c>
      <c r="AL210" s="69">
        <f t="shared" si="246"/>
        <v>4030</v>
      </c>
      <c r="AM210" s="69">
        <f t="shared" si="247"/>
        <v>4030</v>
      </c>
      <c r="AN210" s="69">
        <f t="shared" si="248"/>
        <v>4030</v>
      </c>
      <c r="AO210" s="69">
        <f t="shared" si="249"/>
        <v>0</v>
      </c>
      <c r="AP210" s="69">
        <f t="shared" si="250"/>
        <v>0</v>
      </c>
    </row>
    <row r="211" spans="1:42" s="39" customFormat="1" ht="28.5">
      <c r="A211" s="45"/>
      <c r="B211" s="11" t="s">
        <v>165</v>
      </c>
      <c r="C211" s="11"/>
      <c r="D211" s="15" t="s">
        <v>148</v>
      </c>
      <c r="E211" s="15" t="s">
        <v>49</v>
      </c>
      <c r="F211" s="15" t="s">
        <v>273</v>
      </c>
      <c r="G211" s="15" t="s">
        <v>166</v>
      </c>
      <c r="H211" s="69">
        <f>I211+L211</f>
        <v>5000</v>
      </c>
      <c r="I211" s="69">
        <f>J211+K211</f>
        <v>5000</v>
      </c>
      <c r="J211" s="54">
        <f>(5000)</f>
        <v>5000</v>
      </c>
      <c r="K211" s="54"/>
      <c r="L211" s="54"/>
      <c r="M211" s="96">
        <f>N211+Q211</f>
        <v>0</v>
      </c>
      <c r="N211" s="96">
        <f>O211+P211</f>
        <v>0</v>
      </c>
      <c r="O211" s="95"/>
      <c r="P211" s="95"/>
      <c r="Q211" s="95"/>
      <c r="R211" s="69">
        <f t="shared" si="171"/>
        <v>5000</v>
      </c>
      <c r="S211" s="69">
        <f t="shared" si="172"/>
        <v>5000</v>
      </c>
      <c r="T211" s="54">
        <f t="shared" si="173"/>
        <v>5000</v>
      </c>
      <c r="U211" s="54">
        <f t="shared" si="174"/>
        <v>0</v>
      </c>
      <c r="V211" s="54">
        <f t="shared" si="175"/>
        <v>0</v>
      </c>
      <c r="W211" s="96">
        <f>X211+AA211</f>
        <v>0</v>
      </c>
      <c r="X211" s="96">
        <f>Y211+Z211</f>
        <v>0</v>
      </c>
      <c r="Y211" s="95"/>
      <c r="Z211" s="95"/>
      <c r="AA211" s="95"/>
      <c r="AB211" s="69">
        <f t="shared" si="241"/>
        <v>5000</v>
      </c>
      <c r="AC211" s="69">
        <f t="shared" si="242"/>
        <v>5000</v>
      </c>
      <c r="AD211" s="54">
        <f t="shared" si="243"/>
        <v>5000</v>
      </c>
      <c r="AE211" s="54">
        <f t="shared" si="244"/>
        <v>0</v>
      </c>
      <c r="AF211" s="54">
        <f t="shared" si="245"/>
        <v>0</v>
      </c>
      <c r="AG211" s="96">
        <f>AH211+AK211</f>
        <v>-970</v>
      </c>
      <c r="AH211" s="96">
        <f>AI211+AJ211</f>
        <v>-970</v>
      </c>
      <c r="AI211" s="96">
        <v>-970</v>
      </c>
      <c r="AJ211" s="95"/>
      <c r="AK211" s="95"/>
      <c r="AL211" s="69">
        <f t="shared" si="246"/>
        <v>4030</v>
      </c>
      <c r="AM211" s="69">
        <f t="shared" si="247"/>
        <v>4030</v>
      </c>
      <c r="AN211" s="54">
        <f t="shared" si="248"/>
        <v>4030</v>
      </c>
      <c r="AO211" s="54">
        <f t="shared" si="249"/>
        <v>0</v>
      </c>
      <c r="AP211" s="54">
        <f t="shared" si="250"/>
        <v>0</v>
      </c>
    </row>
    <row r="212" spans="1:42" s="39" customFormat="1" ht="28.5">
      <c r="A212" s="45"/>
      <c r="B212" s="11" t="s">
        <v>17</v>
      </c>
      <c r="C212" s="11"/>
      <c r="D212" s="15" t="s">
        <v>148</v>
      </c>
      <c r="E212" s="15" t="s">
        <v>49</v>
      </c>
      <c r="F212" s="15" t="s">
        <v>297</v>
      </c>
      <c r="G212" s="15"/>
      <c r="H212" s="69">
        <f aca="true" t="shared" si="258" ref="H212:Q212">H213</f>
        <v>400</v>
      </c>
      <c r="I212" s="69">
        <f t="shared" si="258"/>
        <v>400</v>
      </c>
      <c r="J212" s="69">
        <f t="shared" si="258"/>
        <v>400</v>
      </c>
      <c r="K212" s="69">
        <f t="shared" si="258"/>
        <v>0</v>
      </c>
      <c r="L212" s="69">
        <f t="shared" si="258"/>
        <v>0</v>
      </c>
      <c r="M212" s="96">
        <f t="shared" si="258"/>
        <v>0</v>
      </c>
      <c r="N212" s="96">
        <f t="shared" si="258"/>
        <v>0</v>
      </c>
      <c r="O212" s="96">
        <f t="shared" si="258"/>
        <v>0</v>
      </c>
      <c r="P212" s="96">
        <f t="shared" si="258"/>
        <v>0</v>
      </c>
      <c r="Q212" s="96">
        <f t="shared" si="258"/>
        <v>0</v>
      </c>
      <c r="R212" s="69">
        <f t="shared" si="171"/>
        <v>400</v>
      </c>
      <c r="S212" s="69">
        <f t="shared" si="172"/>
        <v>400</v>
      </c>
      <c r="T212" s="69">
        <f t="shared" si="173"/>
        <v>400</v>
      </c>
      <c r="U212" s="69">
        <f t="shared" si="174"/>
        <v>0</v>
      </c>
      <c r="V212" s="69">
        <f t="shared" si="175"/>
        <v>0</v>
      </c>
      <c r="W212" s="96">
        <f>W213</f>
        <v>0</v>
      </c>
      <c r="X212" s="96">
        <f>X213</f>
        <v>0</v>
      </c>
      <c r="Y212" s="96">
        <f>Y213</f>
        <v>0</v>
      </c>
      <c r="Z212" s="96">
        <f>Z213</f>
        <v>0</v>
      </c>
      <c r="AA212" s="96">
        <f>AA213</f>
        <v>0</v>
      </c>
      <c r="AB212" s="69">
        <f t="shared" si="241"/>
        <v>400</v>
      </c>
      <c r="AC212" s="69">
        <f t="shared" si="242"/>
        <v>400</v>
      </c>
      <c r="AD212" s="69">
        <f t="shared" si="243"/>
        <v>400</v>
      </c>
      <c r="AE212" s="69">
        <f t="shared" si="244"/>
        <v>0</v>
      </c>
      <c r="AF212" s="69">
        <f t="shared" si="245"/>
        <v>0</v>
      </c>
      <c r="AG212" s="96">
        <f>AG213</f>
        <v>0</v>
      </c>
      <c r="AH212" s="96">
        <f>AH213</f>
        <v>0</v>
      </c>
      <c r="AI212" s="96">
        <f>AI213</f>
        <v>0</v>
      </c>
      <c r="AJ212" s="96">
        <f>AJ213</f>
        <v>0</v>
      </c>
      <c r="AK212" s="96">
        <f>AK213</f>
        <v>0</v>
      </c>
      <c r="AL212" s="69">
        <f t="shared" si="246"/>
        <v>400</v>
      </c>
      <c r="AM212" s="69">
        <f t="shared" si="247"/>
        <v>400</v>
      </c>
      <c r="AN212" s="69">
        <f t="shared" si="248"/>
        <v>400</v>
      </c>
      <c r="AO212" s="69">
        <f t="shared" si="249"/>
        <v>0</v>
      </c>
      <c r="AP212" s="69">
        <f t="shared" si="250"/>
        <v>0</v>
      </c>
    </row>
    <row r="213" spans="1:42" s="39" customFormat="1" ht="28.5">
      <c r="A213" s="45"/>
      <c r="B213" s="11" t="s">
        <v>165</v>
      </c>
      <c r="C213" s="11"/>
      <c r="D213" s="15" t="s">
        <v>148</v>
      </c>
      <c r="E213" s="15" t="s">
        <v>49</v>
      </c>
      <c r="F213" s="15" t="s">
        <v>297</v>
      </c>
      <c r="G213" s="15" t="s">
        <v>166</v>
      </c>
      <c r="H213" s="69">
        <f>I213+L213</f>
        <v>400</v>
      </c>
      <c r="I213" s="69">
        <f>J213+K213</f>
        <v>400</v>
      </c>
      <c r="J213" s="54">
        <f>(400)</f>
        <v>400</v>
      </c>
      <c r="K213" s="54"/>
      <c r="L213" s="54"/>
      <c r="M213" s="96">
        <f>N213+Q213</f>
        <v>0</v>
      </c>
      <c r="N213" s="96">
        <f>O213+P213</f>
        <v>0</v>
      </c>
      <c r="O213" s="95"/>
      <c r="P213" s="95"/>
      <c r="Q213" s="95"/>
      <c r="R213" s="69">
        <f t="shared" si="171"/>
        <v>400</v>
      </c>
      <c r="S213" s="69">
        <f t="shared" si="172"/>
        <v>400</v>
      </c>
      <c r="T213" s="54">
        <f t="shared" si="173"/>
        <v>400</v>
      </c>
      <c r="U213" s="54">
        <f t="shared" si="174"/>
        <v>0</v>
      </c>
      <c r="V213" s="54">
        <f t="shared" si="175"/>
        <v>0</v>
      </c>
      <c r="W213" s="96">
        <f>X213+AA213</f>
        <v>0</v>
      </c>
      <c r="X213" s="96">
        <f>Y213+Z213</f>
        <v>0</v>
      </c>
      <c r="Y213" s="95"/>
      <c r="Z213" s="95"/>
      <c r="AA213" s="95"/>
      <c r="AB213" s="69">
        <f t="shared" si="241"/>
        <v>400</v>
      </c>
      <c r="AC213" s="69">
        <f t="shared" si="242"/>
        <v>400</v>
      </c>
      <c r="AD213" s="54">
        <f t="shared" si="243"/>
        <v>400</v>
      </c>
      <c r="AE213" s="54">
        <f t="shared" si="244"/>
        <v>0</v>
      </c>
      <c r="AF213" s="54">
        <f t="shared" si="245"/>
        <v>0</v>
      </c>
      <c r="AG213" s="96">
        <f>AH213+AK213</f>
        <v>0</v>
      </c>
      <c r="AH213" s="96">
        <f>AI213+AJ213</f>
        <v>0</v>
      </c>
      <c r="AI213" s="95"/>
      <c r="AJ213" s="95"/>
      <c r="AK213" s="95"/>
      <c r="AL213" s="69">
        <f t="shared" si="246"/>
        <v>400</v>
      </c>
      <c r="AM213" s="69">
        <f t="shared" si="247"/>
        <v>400</v>
      </c>
      <c r="AN213" s="54">
        <f t="shared" si="248"/>
        <v>400</v>
      </c>
      <c r="AO213" s="54">
        <f t="shared" si="249"/>
        <v>0</v>
      </c>
      <c r="AP213" s="54">
        <f t="shared" si="250"/>
        <v>0</v>
      </c>
    </row>
    <row r="214" spans="1:42" s="39" customFormat="1" ht="28.5">
      <c r="A214" s="45"/>
      <c r="B214" s="11" t="s">
        <v>274</v>
      </c>
      <c r="C214" s="11"/>
      <c r="D214" s="15" t="s">
        <v>148</v>
      </c>
      <c r="E214" s="15" t="s">
        <v>49</v>
      </c>
      <c r="F214" s="15" t="s">
        <v>275</v>
      </c>
      <c r="G214" s="15"/>
      <c r="H214" s="69">
        <f>I214+L214</f>
        <v>6165</v>
      </c>
      <c r="I214" s="69">
        <f>J214+K214</f>
        <v>6165</v>
      </c>
      <c r="J214" s="69">
        <f>J215</f>
        <v>6165</v>
      </c>
      <c r="K214" s="69">
        <f>K215</f>
        <v>0</v>
      </c>
      <c r="L214" s="69">
        <f>L215</f>
        <v>0</v>
      </c>
      <c r="M214" s="96">
        <f>N214+Q214</f>
        <v>0</v>
      </c>
      <c r="N214" s="96">
        <f>O214+P214</f>
        <v>0</v>
      </c>
      <c r="O214" s="96">
        <f>O215</f>
        <v>0</v>
      </c>
      <c r="P214" s="96">
        <f>P215</f>
        <v>0</v>
      </c>
      <c r="Q214" s="96">
        <f>Q215</f>
        <v>0</v>
      </c>
      <c r="R214" s="69">
        <f t="shared" si="171"/>
        <v>6165</v>
      </c>
      <c r="S214" s="69">
        <f t="shared" si="172"/>
        <v>6165</v>
      </c>
      <c r="T214" s="69">
        <f t="shared" si="173"/>
        <v>6165</v>
      </c>
      <c r="U214" s="69">
        <f t="shared" si="174"/>
        <v>0</v>
      </c>
      <c r="V214" s="69">
        <f t="shared" si="175"/>
        <v>0</v>
      </c>
      <c r="W214" s="96">
        <f>X214+AA214</f>
        <v>0</v>
      </c>
      <c r="X214" s="96">
        <f>Y214+Z214</f>
        <v>0</v>
      </c>
      <c r="Y214" s="96">
        <f>Y215</f>
        <v>0</v>
      </c>
      <c r="Z214" s="96">
        <f>Z215</f>
        <v>0</v>
      </c>
      <c r="AA214" s="96">
        <f>AA215</f>
        <v>0</v>
      </c>
      <c r="AB214" s="69">
        <f t="shared" si="241"/>
        <v>6165</v>
      </c>
      <c r="AC214" s="69">
        <f t="shared" si="242"/>
        <v>6165</v>
      </c>
      <c r="AD214" s="69">
        <f t="shared" si="243"/>
        <v>6165</v>
      </c>
      <c r="AE214" s="69">
        <f t="shared" si="244"/>
        <v>0</v>
      </c>
      <c r="AF214" s="69">
        <f t="shared" si="245"/>
        <v>0</v>
      </c>
      <c r="AG214" s="96">
        <f>AH214+AK214</f>
        <v>0</v>
      </c>
      <c r="AH214" s="96">
        <f>AI214+AJ214</f>
        <v>0</v>
      </c>
      <c r="AI214" s="96">
        <f>AI215</f>
        <v>0</v>
      </c>
      <c r="AJ214" s="96">
        <f>AJ215</f>
        <v>0</v>
      </c>
      <c r="AK214" s="96">
        <f>AK215</f>
        <v>0</v>
      </c>
      <c r="AL214" s="69">
        <f t="shared" si="246"/>
        <v>6165</v>
      </c>
      <c r="AM214" s="69">
        <f t="shared" si="247"/>
        <v>6165</v>
      </c>
      <c r="AN214" s="69">
        <f t="shared" si="248"/>
        <v>6165</v>
      </c>
      <c r="AO214" s="69">
        <f t="shared" si="249"/>
        <v>0</v>
      </c>
      <c r="AP214" s="69">
        <f t="shared" si="250"/>
        <v>0</v>
      </c>
    </row>
    <row r="215" spans="1:42" s="39" customFormat="1" ht="28.5">
      <c r="A215" s="45"/>
      <c r="B215" s="11" t="s">
        <v>165</v>
      </c>
      <c r="C215" s="11"/>
      <c r="D215" s="15" t="s">
        <v>148</v>
      </c>
      <c r="E215" s="15" t="s">
        <v>49</v>
      </c>
      <c r="F215" s="15" t="s">
        <v>275</v>
      </c>
      <c r="G215" s="15" t="s">
        <v>166</v>
      </c>
      <c r="H215" s="69">
        <f>I215+L215</f>
        <v>6165</v>
      </c>
      <c r="I215" s="69">
        <f>J215+K215</f>
        <v>6165</v>
      </c>
      <c r="J215" s="54">
        <f>(795+4820+550)</f>
        <v>6165</v>
      </c>
      <c r="K215" s="54"/>
      <c r="L215" s="54"/>
      <c r="M215" s="96">
        <f>N215+Q215</f>
        <v>0</v>
      </c>
      <c r="N215" s="96">
        <f>O215+P215</f>
        <v>0</v>
      </c>
      <c r="O215" s="95"/>
      <c r="P215" s="95"/>
      <c r="Q215" s="95"/>
      <c r="R215" s="69">
        <f t="shared" si="171"/>
        <v>6165</v>
      </c>
      <c r="S215" s="69">
        <f t="shared" si="172"/>
        <v>6165</v>
      </c>
      <c r="T215" s="54">
        <f t="shared" si="173"/>
        <v>6165</v>
      </c>
      <c r="U215" s="54">
        <f t="shared" si="174"/>
        <v>0</v>
      </c>
      <c r="V215" s="54">
        <f t="shared" si="175"/>
        <v>0</v>
      </c>
      <c r="W215" s="96">
        <f>X215+AA215</f>
        <v>0</v>
      </c>
      <c r="X215" s="96">
        <f>Y215+Z215</f>
        <v>0</v>
      </c>
      <c r="Y215" s="95"/>
      <c r="Z215" s="95"/>
      <c r="AA215" s="95"/>
      <c r="AB215" s="69">
        <f t="shared" si="241"/>
        <v>6165</v>
      </c>
      <c r="AC215" s="69">
        <f t="shared" si="242"/>
        <v>6165</v>
      </c>
      <c r="AD215" s="54">
        <f t="shared" si="243"/>
        <v>6165</v>
      </c>
      <c r="AE215" s="54">
        <f t="shared" si="244"/>
        <v>0</v>
      </c>
      <c r="AF215" s="54">
        <f t="shared" si="245"/>
        <v>0</v>
      </c>
      <c r="AG215" s="96">
        <f>AH215+AK215</f>
        <v>0</v>
      </c>
      <c r="AH215" s="96">
        <f>AI215+AJ215</f>
        <v>0</v>
      </c>
      <c r="AI215" s="95"/>
      <c r="AJ215" s="95"/>
      <c r="AK215" s="95"/>
      <c r="AL215" s="69">
        <f t="shared" si="246"/>
        <v>6165</v>
      </c>
      <c r="AM215" s="69">
        <f t="shared" si="247"/>
        <v>6165</v>
      </c>
      <c r="AN215" s="54">
        <f t="shared" si="248"/>
        <v>6165</v>
      </c>
      <c r="AO215" s="54">
        <f t="shared" si="249"/>
        <v>0</v>
      </c>
      <c r="AP215" s="54">
        <f t="shared" si="250"/>
        <v>0</v>
      </c>
    </row>
    <row r="216" spans="1:42" s="39" customFormat="1" ht="28.5">
      <c r="A216" s="43"/>
      <c r="B216" s="18" t="s">
        <v>198</v>
      </c>
      <c r="C216" s="11"/>
      <c r="D216" s="13" t="s">
        <v>148</v>
      </c>
      <c r="E216" s="13" t="s">
        <v>148</v>
      </c>
      <c r="F216" s="13"/>
      <c r="G216" s="13"/>
      <c r="H216" s="57">
        <f aca="true" t="shared" si="259" ref="H216:Q216">H217+H226</f>
        <v>7304</v>
      </c>
      <c r="I216" s="57">
        <f t="shared" si="259"/>
        <v>6436</v>
      </c>
      <c r="J216" s="57">
        <f t="shared" si="259"/>
        <v>6436</v>
      </c>
      <c r="K216" s="57">
        <f t="shared" si="259"/>
        <v>0</v>
      </c>
      <c r="L216" s="57">
        <f t="shared" si="259"/>
        <v>868</v>
      </c>
      <c r="M216" s="102">
        <f t="shared" si="259"/>
        <v>0</v>
      </c>
      <c r="N216" s="102">
        <f t="shared" si="259"/>
        <v>0</v>
      </c>
      <c r="O216" s="102">
        <f t="shared" si="259"/>
        <v>0</v>
      </c>
      <c r="P216" s="102">
        <f t="shared" si="259"/>
        <v>0</v>
      </c>
      <c r="Q216" s="102">
        <f t="shared" si="259"/>
        <v>0</v>
      </c>
      <c r="R216" s="57">
        <f t="shared" si="171"/>
        <v>7304</v>
      </c>
      <c r="S216" s="57">
        <f t="shared" si="172"/>
        <v>6436</v>
      </c>
      <c r="T216" s="57">
        <f t="shared" si="173"/>
        <v>6436</v>
      </c>
      <c r="U216" s="57">
        <f t="shared" si="174"/>
        <v>0</v>
      </c>
      <c r="V216" s="57">
        <f t="shared" si="175"/>
        <v>868</v>
      </c>
      <c r="W216" s="102">
        <f>W217+W226</f>
        <v>0</v>
      </c>
      <c r="X216" s="102">
        <f>X217+X226</f>
        <v>868</v>
      </c>
      <c r="Y216" s="102">
        <f>Y217+Y226</f>
        <v>868</v>
      </c>
      <c r="Z216" s="102">
        <f>Z217+Z226</f>
        <v>0</v>
      </c>
      <c r="AA216" s="102">
        <f>AA217+AA226</f>
        <v>-868</v>
      </c>
      <c r="AB216" s="57">
        <f t="shared" si="241"/>
        <v>7304</v>
      </c>
      <c r="AC216" s="57">
        <f t="shared" si="242"/>
        <v>7304</v>
      </c>
      <c r="AD216" s="57">
        <f t="shared" si="243"/>
        <v>7304</v>
      </c>
      <c r="AE216" s="57">
        <f t="shared" si="244"/>
        <v>0</v>
      </c>
      <c r="AF216" s="57">
        <f t="shared" si="245"/>
        <v>0</v>
      </c>
      <c r="AG216" s="102">
        <f>AG217+AG220</f>
        <v>55436.282</v>
      </c>
      <c r="AH216" s="102">
        <f>AH217+AH220</f>
        <v>55436.282</v>
      </c>
      <c r="AI216" s="102">
        <f>AI217+AI220</f>
        <v>55436.282</v>
      </c>
      <c r="AJ216" s="102">
        <f>AJ217+AJ220</f>
        <v>0</v>
      </c>
      <c r="AK216" s="102">
        <f>AK217+AK220</f>
        <v>0</v>
      </c>
      <c r="AL216" s="57">
        <f>AG216+AB216</f>
        <v>62740.282</v>
      </c>
      <c r="AM216" s="57">
        <f t="shared" si="247"/>
        <v>62740.282</v>
      </c>
      <c r="AN216" s="57">
        <f t="shared" si="248"/>
        <v>62740.282</v>
      </c>
      <c r="AO216" s="57">
        <f t="shared" si="249"/>
        <v>0</v>
      </c>
      <c r="AP216" s="57">
        <f t="shared" si="250"/>
        <v>0</v>
      </c>
    </row>
    <row r="217" spans="1:42" s="39" customFormat="1" ht="71.25">
      <c r="A217" s="45"/>
      <c r="B217" s="11" t="s">
        <v>162</v>
      </c>
      <c r="C217" s="11"/>
      <c r="D217" s="15" t="s">
        <v>148</v>
      </c>
      <c r="E217" s="15" t="s">
        <v>148</v>
      </c>
      <c r="F217" s="15" t="s">
        <v>163</v>
      </c>
      <c r="G217" s="15"/>
      <c r="H217" s="69">
        <f aca="true" t="shared" si="260" ref="H217:Q217">H218</f>
        <v>7304</v>
      </c>
      <c r="I217" s="69">
        <f t="shared" si="260"/>
        <v>6436</v>
      </c>
      <c r="J217" s="69">
        <f t="shared" si="260"/>
        <v>6436</v>
      </c>
      <c r="K217" s="69">
        <f t="shared" si="260"/>
        <v>0</v>
      </c>
      <c r="L217" s="69">
        <f t="shared" si="260"/>
        <v>868</v>
      </c>
      <c r="M217" s="96">
        <f t="shared" si="260"/>
        <v>0</v>
      </c>
      <c r="N217" s="96">
        <f t="shared" si="260"/>
        <v>0</v>
      </c>
      <c r="O217" s="96">
        <f t="shared" si="260"/>
        <v>0</v>
      </c>
      <c r="P217" s="96">
        <f t="shared" si="260"/>
        <v>0</v>
      </c>
      <c r="Q217" s="96">
        <f t="shared" si="260"/>
        <v>0</v>
      </c>
      <c r="R217" s="69">
        <f t="shared" si="171"/>
        <v>7304</v>
      </c>
      <c r="S217" s="69">
        <f t="shared" si="172"/>
        <v>6436</v>
      </c>
      <c r="T217" s="69">
        <f t="shared" si="173"/>
        <v>6436</v>
      </c>
      <c r="U217" s="69">
        <f t="shared" si="174"/>
        <v>0</v>
      </c>
      <c r="V217" s="69">
        <f t="shared" si="175"/>
        <v>868</v>
      </c>
      <c r="W217" s="96">
        <f>W218</f>
        <v>0</v>
      </c>
      <c r="X217" s="96">
        <f>X218</f>
        <v>868</v>
      </c>
      <c r="Y217" s="96">
        <f>Y218</f>
        <v>868</v>
      </c>
      <c r="Z217" s="96">
        <f>Z218</f>
        <v>0</v>
      </c>
      <c r="AA217" s="96">
        <f>AA218</f>
        <v>-868</v>
      </c>
      <c r="AB217" s="69">
        <f t="shared" si="241"/>
        <v>7304</v>
      </c>
      <c r="AC217" s="69">
        <f t="shared" si="242"/>
        <v>7304</v>
      </c>
      <c r="AD217" s="69">
        <f t="shared" si="243"/>
        <v>7304</v>
      </c>
      <c r="AE217" s="69">
        <f t="shared" si="244"/>
        <v>0</v>
      </c>
      <c r="AF217" s="69">
        <f t="shared" si="245"/>
        <v>0</v>
      </c>
      <c r="AG217" s="96">
        <f>AG218</f>
        <v>-1771</v>
      </c>
      <c r="AH217" s="96">
        <f>AH218</f>
        <v>-1771</v>
      </c>
      <c r="AI217" s="96">
        <f>AI218</f>
        <v>-1771</v>
      </c>
      <c r="AJ217" s="96">
        <f>AJ218</f>
        <v>0</v>
      </c>
      <c r="AK217" s="96">
        <f>AK218</f>
        <v>0</v>
      </c>
      <c r="AL217" s="69">
        <f t="shared" si="246"/>
        <v>5533</v>
      </c>
      <c r="AM217" s="69">
        <f t="shared" si="247"/>
        <v>5533</v>
      </c>
      <c r="AN217" s="69">
        <f t="shared" si="248"/>
        <v>5533</v>
      </c>
      <c r="AO217" s="69">
        <f t="shared" si="249"/>
        <v>0</v>
      </c>
      <c r="AP217" s="69">
        <f t="shared" si="250"/>
        <v>0</v>
      </c>
    </row>
    <row r="218" spans="1:42" s="39" customFormat="1" ht="14.25">
      <c r="A218" s="45"/>
      <c r="B218" s="11" t="s">
        <v>145</v>
      </c>
      <c r="C218" s="11"/>
      <c r="D218" s="15" t="s">
        <v>148</v>
      </c>
      <c r="E218" s="15" t="s">
        <v>148</v>
      </c>
      <c r="F218" s="15" t="s">
        <v>167</v>
      </c>
      <c r="G218" s="15"/>
      <c r="H218" s="69">
        <f>I218+L218</f>
        <v>7304</v>
      </c>
      <c r="I218" s="69">
        <f>J218+K218</f>
        <v>6436</v>
      </c>
      <c r="J218" s="54">
        <f>J219</f>
        <v>6436</v>
      </c>
      <c r="K218" s="54">
        <f>K219</f>
        <v>0</v>
      </c>
      <c r="L218" s="54">
        <f>L219</f>
        <v>868</v>
      </c>
      <c r="M218" s="96">
        <f>N218+Q218</f>
        <v>0</v>
      </c>
      <c r="N218" s="96">
        <f>O218+P218</f>
        <v>0</v>
      </c>
      <c r="O218" s="95">
        <f>O219</f>
        <v>0</v>
      </c>
      <c r="P218" s="95">
        <f>P219</f>
        <v>0</v>
      </c>
      <c r="Q218" s="95">
        <f>Q219</f>
        <v>0</v>
      </c>
      <c r="R218" s="69">
        <f t="shared" si="171"/>
        <v>7304</v>
      </c>
      <c r="S218" s="69">
        <f t="shared" si="172"/>
        <v>6436</v>
      </c>
      <c r="T218" s="54">
        <f t="shared" si="173"/>
        <v>6436</v>
      </c>
      <c r="U218" s="54">
        <f t="shared" si="174"/>
        <v>0</v>
      </c>
      <c r="V218" s="54">
        <f t="shared" si="175"/>
        <v>868</v>
      </c>
      <c r="W218" s="96">
        <f>X218+AA218</f>
        <v>0</v>
      </c>
      <c r="X218" s="96">
        <f>Y218+Z218</f>
        <v>868</v>
      </c>
      <c r="Y218" s="95">
        <f>Y219</f>
        <v>868</v>
      </c>
      <c r="Z218" s="95">
        <f>Z219</f>
        <v>0</v>
      </c>
      <c r="AA218" s="95">
        <f>AA219</f>
        <v>-868</v>
      </c>
      <c r="AB218" s="69">
        <f t="shared" si="241"/>
        <v>7304</v>
      </c>
      <c r="AC218" s="69">
        <f t="shared" si="242"/>
        <v>7304</v>
      </c>
      <c r="AD218" s="54">
        <f t="shared" si="243"/>
        <v>7304</v>
      </c>
      <c r="AE218" s="54">
        <f t="shared" si="244"/>
        <v>0</v>
      </c>
      <c r="AF218" s="54">
        <f t="shared" si="245"/>
        <v>0</v>
      </c>
      <c r="AG218" s="96">
        <f>AH218+AK218</f>
        <v>-1771</v>
      </c>
      <c r="AH218" s="96">
        <f>AI218+AJ218</f>
        <v>-1771</v>
      </c>
      <c r="AI218" s="95">
        <f>AI219</f>
        <v>-1771</v>
      </c>
      <c r="AJ218" s="95">
        <f>AJ219</f>
        <v>0</v>
      </c>
      <c r="AK218" s="95">
        <f>AK219</f>
        <v>0</v>
      </c>
      <c r="AL218" s="69">
        <f t="shared" si="246"/>
        <v>5533</v>
      </c>
      <c r="AM218" s="69">
        <f t="shared" si="247"/>
        <v>5533</v>
      </c>
      <c r="AN218" s="54">
        <f t="shared" si="248"/>
        <v>5533</v>
      </c>
      <c r="AO218" s="54">
        <f t="shared" si="249"/>
        <v>0</v>
      </c>
      <c r="AP218" s="54">
        <f t="shared" si="250"/>
        <v>0</v>
      </c>
    </row>
    <row r="219" spans="1:42" s="39" customFormat="1" ht="28.5">
      <c r="A219" s="45"/>
      <c r="B219" s="11" t="s">
        <v>165</v>
      </c>
      <c r="C219" s="11"/>
      <c r="D219" s="15" t="s">
        <v>148</v>
      </c>
      <c r="E219" s="15" t="s">
        <v>148</v>
      </c>
      <c r="F219" s="15" t="s">
        <v>167</v>
      </c>
      <c r="G219" s="15" t="s">
        <v>166</v>
      </c>
      <c r="H219" s="69">
        <f>I219+L219</f>
        <v>7304</v>
      </c>
      <c r="I219" s="69">
        <f>J219+K219</f>
        <v>6436</v>
      </c>
      <c r="J219" s="54">
        <f>6416+20</f>
        <v>6436</v>
      </c>
      <c r="K219" s="54"/>
      <c r="L219" s="54">
        <v>868</v>
      </c>
      <c r="M219" s="96">
        <f>N219+Q219</f>
        <v>0</v>
      </c>
      <c r="N219" s="96">
        <f>O219+P219</f>
        <v>0</v>
      </c>
      <c r="O219" s="95"/>
      <c r="P219" s="95"/>
      <c r="Q219" s="95"/>
      <c r="R219" s="69">
        <f aca="true" t="shared" si="261" ref="R219:R292">M219+H219</f>
        <v>7304</v>
      </c>
      <c r="S219" s="69">
        <f aca="true" t="shared" si="262" ref="S219:S292">N219+I219</f>
        <v>6436</v>
      </c>
      <c r="T219" s="54">
        <f aca="true" t="shared" si="263" ref="T219:T292">O219+J219</f>
        <v>6436</v>
      </c>
      <c r="U219" s="54">
        <f aca="true" t="shared" si="264" ref="U219:U292">P219+K219</f>
        <v>0</v>
      </c>
      <c r="V219" s="54">
        <f aca="true" t="shared" si="265" ref="V219:V292">Q219+L219</f>
        <v>868</v>
      </c>
      <c r="W219" s="96">
        <f>X219+AA219</f>
        <v>0</v>
      </c>
      <c r="X219" s="96">
        <f>Y219+Z219</f>
        <v>868</v>
      </c>
      <c r="Y219" s="95">
        <v>868</v>
      </c>
      <c r="Z219" s="95"/>
      <c r="AA219" s="95">
        <v>-868</v>
      </c>
      <c r="AB219" s="69">
        <f t="shared" si="241"/>
        <v>7304</v>
      </c>
      <c r="AC219" s="69">
        <f t="shared" si="242"/>
        <v>7304</v>
      </c>
      <c r="AD219" s="54">
        <f t="shared" si="243"/>
        <v>7304</v>
      </c>
      <c r="AE219" s="54">
        <f t="shared" si="244"/>
        <v>0</v>
      </c>
      <c r="AF219" s="54">
        <f t="shared" si="245"/>
        <v>0</v>
      </c>
      <c r="AG219" s="96">
        <f>AH219+AK219</f>
        <v>-1771</v>
      </c>
      <c r="AH219" s="96">
        <f>AI219+AJ219</f>
        <v>-1771</v>
      </c>
      <c r="AI219" s="95">
        <f>-1771</f>
        <v>-1771</v>
      </c>
      <c r="AJ219" s="95"/>
      <c r="AK219" s="95"/>
      <c r="AL219" s="69">
        <f t="shared" si="246"/>
        <v>5533</v>
      </c>
      <c r="AM219" s="69">
        <f t="shared" si="247"/>
        <v>5533</v>
      </c>
      <c r="AN219" s="54">
        <f t="shared" si="248"/>
        <v>5533</v>
      </c>
      <c r="AO219" s="54">
        <f t="shared" si="249"/>
        <v>0</v>
      </c>
      <c r="AP219" s="54">
        <f t="shared" si="250"/>
        <v>0</v>
      </c>
    </row>
    <row r="220" spans="1:42" s="39" customFormat="1" ht="14.25">
      <c r="A220" s="46"/>
      <c r="B220" s="11" t="s">
        <v>65</v>
      </c>
      <c r="C220" s="46"/>
      <c r="D220" s="15" t="s">
        <v>148</v>
      </c>
      <c r="E220" s="15" t="s">
        <v>137</v>
      </c>
      <c r="F220" s="15" t="s">
        <v>66</v>
      </c>
      <c r="G220" s="17"/>
      <c r="H220" s="72">
        <f aca="true" t="shared" si="266" ref="H220:Q220">H221</f>
        <v>0</v>
      </c>
      <c r="I220" s="72">
        <f t="shared" si="266"/>
        <v>0</v>
      </c>
      <c r="J220" s="72">
        <f t="shared" si="266"/>
        <v>0</v>
      </c>
      <c r="K220" s="72">
        <f t="shared" si="266"/>
        <v>0</v>
      </c>
      <c r="L220" s="72">
        <f t="shared" si="266"/>
        <v>0</v>
      </c>
      <c r="M220" s="101">
        <f t="shared" si="266"/>
        <v>0</v>
      </c>
      <c r="N220" s="101">
        <f t="shared" si="266"/>
        <v>0</v>
      </c>
      <c r="O220" s="101">
        <f t="shared" si="266"/>
        <v>0</v>
      </c>
      <c r="P220" s="101">
        <f t="shared" si="266"/>
        <v>0</v>
      </c>
      <c r="Q220" s="101">
        <f t="shared" si="266"/>
        <v>0</v>
      </c>
      <c r="R220" s="72">
        <f t="shared" si="261"/>
        <v>0</v>
      </c>
      <c r="S220" s="72">
        <f t="shared" si="262"/>
        <v>0</v>
      </c>
      <c r="T220" s="72">
        <f t="shared" si="263"/>
        <v>0</v>
      </c>
      <c r="U220" s="72">
        <f t="shared" si="264"/>
        <v>0</v>
      </c>
      <c r="V220" s="72">
        <f t="shared" si="265"/>
        <v>0</v>
      </c>
      <c r="W220" s="101">
        <f>W221</f>
        <v>0</v>
      </c>
      <c r="X220" s="101">
        <f>X221</f>
        <v>0</v>
      </c>
      <c r="Y220" s="101">
        <f>Y221</f>
        <v>0</v>
      </c>
      <c r="Z220" s="101">
        <f>Z221</f>
        <v>0</v>
      </c>
      <c r="AA220" s="101">
        <f>AA221</f>
        <v>0</v>
      </c>
      <c r="AB220" s="72">
        <f t="shared" si="241"/>
        <v>0</v>
      </c>
      <c r="AC220" s="72">
        <f t="shared" si="242"/>
        <v>0</v>
      </c>
      <c r="AD220" s="72">
        <f t="shared" si="243"/>
        <v>0</v>
      </c>
      <c r="AE220" s="72">
        <f t="shared" si="244"/>
        <v>0</v>
      </c>
      <c r="AF220" s="72">
        <f t="shared" si="245"/>
        <v>0</v>
      </c>
      <c r="AG220" s="101">
        <f>AG221</f>
        <v>57207.282</v>
      </c>
      <c r="AH220" s="101">
        <f>AH221</f>
        <v>57207.282</v>
      </c>
      <c r="AI220" s="101">
        <f>AI221</f>
        <v>57207.282</v>
      </c>
      <c r="AJ220" s="101">
        <f>AJ221</f>
        <v>0</v>
      </c>
      <c r="AK220" s="101">
        <f>AK221</f>
        <v>0</v>
      </c>
      <c r="AL220" s="72">
        <f t="shared" si="246"/>
        <v>57207.282</v>
      </c>
      <c r="AM220" s="72">
        <f t="shared" si="247"/>
        <v>57207.282</v>
      </c>
      <c r="AN220" s="72">
        <f t="shared" si="248"/>
        <v>57207.282</v>
      </c>
      <c r="AO220" s="72">
        <f t="shared" si="249"/>
        <v>0</v>
      </c>
      <c r="AP220" s="72">
        <f t="shared" si="250"/>
        <v>0</v>
      </c>
    </row>
    <row r="221" spans="1:42" s="39" customFormat="1" ht="57">
      <c r="A221" s="45"/>
      <c r="B221" s="11" t="s">
        <v>23</v>
      </c>
      <c r="C221" s="11"/>
      <c r="D221" s="15" t="s">
        <v>148</v>
      </c>
      <c r="E221" s="15" t="s">
        <v>148</v>
      </c>
      <c r="F221" s="15" t="s">
        <v>123</v>
      </c>
      <c r="G221" s="15"/>
      <c r="H221" s="69">
        <f>I221+L221</f>
        <v>0</v>
      </c>
      <c r="I221" s="69">
        <f>J221+K221</f>
        <v>0</v>
      </c>
      <c r="J221" s="54">
        <f>J222+J224</f>
        <v>0</v>
      </c>
      <c r="K221" s="54">
        <f>K222+K224</f>
        <v>0</v>
      </c>
      <c r="L221" s="54">
        <f>L222+L224</f>
        <v>0</v>
      </c>
      <c r="M221" s="96">
        <f>N221+Q221</f>
        <v>0</v>
      </c>
      <c r="N221" s="96">
        <f>O221+P221</f>
        <v>0</v>
      </c>
      <c r="O221" s="95">
        <f>O222+O224</f>
        <v>0</v>
      </c>
      <c r="P221" s="95">
        <f>P222+P224</f>
        <v>0</v>
      </c>
      <c r="Q221" s="95">
        <f>Q222+Q224</f>
        <v>0</v>
      </c>
      <c r="R221" s="69">
        <f t="shared" si="261"/>
        <v>0</v>
      </c>
      <c r="S221" s="69">
        <f t="shared" si="262"/>
        <v>0</v>
      </c>
      <c r="T221" s="54">
        <f t="shared" si="263"/>
        <v>0</v>
      </c>
      <c r="U221" s="54">
        <f t="shared" si="264"/>
        <v>0</v>
      </c>
      <c r="V221" s="54">
        <f t="shared" si="265"/>
        <v>0</v>
      </c>
      <c r="W221" s="96">
        <f>X221+AA221</f>
        <v>0</v>
      </c>
      <c r="X221" s="96">
        <f>Y221+Z221</f>
        <v>0</v>
      </c>
      <c r="Y221" s="95">
        <f>Y222+Y224</f>
        <v>0</v>
      </c>
      <c r="Z221" s="95">
        <f>Z222+Z224</f>
        <v>0</v>
      </c>
      <c r="AA221" s="95">
        <f>AA222+AA224</f>
        <v>0</v>
      </c>
      <c r="AB221" s="69">
        <f t="shared" si="241"/>
        <v>0</v>
      </c>
      <c r="AC221" s="69">
        <f t="shared" si="242"/>
        <v>0</v>
      </c>
      <c r="AD221" s="54">
        <f t="shared" si="243"/>
        <v>0</v>
      </c>
      <c r="AE221" s="54">
        <f t="shared" si="244"/>
        <v>0</v>
      </c>
      <c r="AF221" s="54">
        <f t="shared" si="245"/>
        <v>0</v>
      </c>
      <c r="AG221" s="101">
        <f>AH221+AK221</f>
        <v>57207.282</v>
      </c>
      <c r="AH221" s="101">
        <f>AI221+AJ221</f>
        <v>57207.282</v>
      </c>
      <c r="AI221" s="101">
        <f>AI222+AI224+AI226</f>
        <v>57207.282</v>
      </c>
      <c r="AJ221" s="101">
        <f>AJ222+AJ224+AJ226</f>
        <v>0</v>
      </c>
      <c r="AK221" s="101">
        <f>AK222+AK224+AK226</f>
        <v>0</v>
      </c>
      <c r="AL221" s="69">
        <f t="shared" si="246"/>
        <v>57207.282</v>
      </c>
      <c r="AM221" s="69">
        <f t="shared" si="247"/>
        <v>57207.282</v>
      </c>
      <c r="AN221" s="54">
        <f>AI221+AD221</f>
        <v>57207.282</v>
      </c>
      <c r="AO221" s="54">
        <f t="shared" si="249"/>
        <v>0</v>
      </c>
      <c r="AP221" s="54">
        <f t="shared" si="250"/>
        <v>0</v>
      </c>
    </row>
    <row r="222" spans="1:42" s="39" customFormat="1" ht="42.75">
      <c r="A222" s="33"/>
      <c r="B222" s="11" t="s">
        <v>283</v>
      </c>
      <c r="C222" s="27"/>
      <c r="D222" s="15" t="s">
        <v>148</v>
      </c>
      <c r="E222" s="15" t="s">
        <v>148</v>
      </c>
      <c r="F222" s="15" t="s">
        <v>79</v>
      </c>
      <c r="G222" s="15"/>
      <c r="H222" s="69">
        <f aca="true" t="shared" si="267" ref="H222:Q222">H223</f>
        <v>0</v>
      </c>
      <c r="I222" s="69">
        <f t="shared" si="267"/>
        <v>0</v>
      </c>
      <c r="J222" s="69">
        <f t="shared" si="267"/>
        <v>0</v>
      </c>
      <c r="K222" s="69">
        <f t="shared" si="267"/>
        <v>0</v>
      </c>
      <c r="L222" s="69">
        <f t="shared" si="267"/>
        <v>0</v>
      </c>
      <c r="M222" s="96">
        <f t="shared" si="267"/>
        <v>0</v>
      </c>
      <c r="N222" s="96">
        <f t="shared" si="267"/>
        <v>0</v>
      </c>
      <c r="O222" s="96">
        <f t="shared" si="267"/>
        <v>0</v>
      </c>
      <c r="P222" s="96">
        <f t="shared" si="267"/>
        <v>0</v>
      </c>
      <c r="Q222" s="96">
        <f t="shared" si="267"/>
        <v>0</v>
      </c>
      <c r="R222" s="69">
        <f t="shared" si="261"/>
        <v>0</v>
      </c>
      <c r="S222" s="69">
        <f t="shared" si="262"/>
        <v>0</v>
      </c>
      <c r="T222" s="69">
        <f t="shared" si="263"/>
        <v>0</v>
      </c>
      <c r="U222" s="69">
        <f t="shared" si="264"/>
        <v>0</v>
      </c>
      <c r="V222" s="69">
        <f t="shared" si="265"/>
        <v>0</v>
      </c>
      <c r="W222" s="96">
        <f>W223</f>
        <v>0</v>
      </c>
      <c r="X222" s="96">
        <f>X223</f>
        <v>0</v>
      </c>
      <c r="Y222" s="96">
        <f>Y223</f>
        <v>0</v>
      </c>
      <c r="Z222" s="96">
        <f>Z223</f>
        <v>0</v>
      </c>
      <c r="AA222" s="96">
        <f>AA223</f>
        <v>0</v>
      </c>
      <c r="AB222" s="69">
        <f t="shared" si="241"/>
        <v>0</v>
      </c>
      <c r="AC222" s="69">
        <f t="shared" si="242"/>
        <v>0</v>
      </c>
      <c r="AD222" s="69">
        <f t="shared" si="243"/>
        <v>0</v>
      </c>
      <c r="AE222" s="69">
        <f t="shared" si="244"/>
        <v>0</v>
      </c>
      <c r="AF222" s="69">
        <f t="shared" si="245"/>
        <v>0</v>
      </c>
      <c r="AG222" s="101">
        <f>AG223</f>
        <v>19625.729</v>
      </c>
      <c r="AH222" s="101">
        <f>AH223</f>
        <v>19625.729</v>
      </c>
      <c r="AI222" s="101">
        <f>AI223</f>
        <v>19625.729</v>
      </c>
      <c r="AJ222" s="101">
        <f>AJ223</f>
        <v>0</v>
      </c>
      <c r="AK222" s="96">
        <f>AK223</f>
        <v>0</v>
      </c>
      <c r="AL222" s="69">
        <f t="shared" si="246"/>
        <v>19625.729</v>
      </c>
      <c r="AM222" s="69">
        <f t="shared" si="247"/>
        <v>19625.729</v>
      </c>
      <c r="AN222" s="69">
        <f>AI222+AD222</f>
        <v>19625.729</v>
      </c>
      <c r="AO222" s="69">
        <f t="shared" si="249"/>
        <v>0</v>
      </c>
      <c r="AP222" s="69">
        <f t="shared" si="250"/>
        <v>0</v>
      </c>
    </row>
    <row r="223" spans="1:42" s="39" customFormat="1" ht="14.25">
      <c r="A223" s="44"/>
      <c r="B223" s="42" t="s">
        <v>260</v>
      </c>
      <c r="C223" s="46"/>
      <c r="D223" s="15" t="s">
        <v>148</v>
      </c>
      <c r="E223" s="15" t="s">
        <v>148</v>
      </c>
      <c r="F223" s="15" t="s">
        <v>79</v>
      </c>
      <c r="G223" s="15" t="s">
        <v>166</v>
      </c>
      <c r="H223" s="69">
        <f>I223+L223</f>
        <v>0</v>
      </c>
      <c r="I223" s="69">
        <f>J223+K223</f>
        <v>0</v>
      </c>
      <c r="J223" s="54"/>
      <c r="K223" s="54"/>
      <c r="L223" s="54"/>
      <c r="M223" s="69">
        <f>N223+Q223</f>
        <v>0</v>
      </c>
      <c r="N223" s="69">
        <f>O223+P223</f>
        <v>0</v>
      </c>
      <c r="O223" s="54"/>
      <c r="P223" s="54"/>
      <c r="Q223" s="54"/>
      <c r="R223" s="69">
        <f t="shared" si="261"/>
        <v>0</v>
      </c>
      <c r="S223" s="69">
        <f t="shared" si="262"/>
        <v>0</v>
      </c>
      <c r="T223" s="54">
        <f t="shared" si="263"/>
        <v>0</v>
      </c>
      <c r="U223" s="54">
        <f t="shared" si="264"/>
        <v>0</v>
      </c>
      <c r="V223" s="54">
        <f t="shared" si="265"/>
        <v>0</v>
      </c>
      <c r="W223" s="69">
        <f>X223+AA223</f>
        <v>0</v>
      </c>
      <c r="X223" s="69">
        <f>Y223+Z223</f>
        <v>0</v>
      </c>
      <c r="Y223" s="54"/>
      <c r="Z223" s="54"/>
      <c r="AA223" s="54"/>
      <c r="AB223" s="69">
        <f t="shared" si="241"/>
        <v>0</v>
      </c>
      <c r="AC223" s="69">
        <f t="shared" si="242"/>
        <v>0</v>
      </c>
      <c r="AD223" s="54">
        <f t="shared" si="243"/>
        <v>0</v>
      </c>
      <c r="AE223" s="54">
        <f t="shared" si="244"/>
        <v>0</v>
      </c>
      <c r="AF223" s="54">
        <f t="shared" si="245"/>
        <v>0</v>
      </c>
      <c r="AG223" s="101">
        <f>AH223+AK223</f>
        <v>19625.729</v>
      </c>
      <c r="AH223" s="101">
        <f>AI223+AJ223</f>
        <v>19625.729</v>
      </c>
      <c r="AI223" s="101">
        <f>7758-5626+17493.729</f>
        <v>19625.729</v>
      </c>
      <c r="AJ223" s="101"/>
      <c r="AK223" s="96"/>
      <c r="AL223" s="69">
        <f t="shared" si="246"/>
        <v>19625.729</v>
      </c>
      <c r="AM223" s="69">
        <f t="shared" si="247"/>
        <v>19625.729</v>
      </c>
      <c r="AN223" s="54">
        <f>AI223+AD223</f>
        <v>19625.729</v>
      </c>
      <c r="AO223" s="54">
        <f t="shared" si="249"/>
        <v>0</v>
      </c>
      <c r="AP223" s="54">
        <f t="shared" si="250"/>
        <v>0</v>
      </c>
    </row>
    <row r="224" spans="1:42" s="39" customFormat="1" ht="71.25">
      <c r="A224" s="44"/>
      <c r="B224" s="11" t="s">
        <v>285</v>
      </c>
      <c r="C224" s="46"/>
      <c r="D224" s="15" t="s">
        <v>148</v>
      </c>
      <c r="E224" s="15" t="s">
        <v>148</v>
      </c>
      <c r="F224" s="15" t="s">
        <v>71</v>
      </c>
      <c r="G224" s="15"/>
      <c r="H224" s="69">
        <f aca="true" t="shared" si="268" ref="H224:Q224">H225</f>
        <v>0</v>
      </c>
      <c r="I224" s="69">
        <f t="shared" si="268"/>
        <v>0</v>
      </c>
      <c r="J224" s="69">
        <f t="shared" si="268"/>
        <v>0</v>
      </c>
      <c r="K224" s="69">
        <f t="shared" si="268"/>
        <v>0</v>
      </c>
      <c r="L224" s="69">
        <f t="shared" si="268"/>
        <v>0</v>
      </c>
      <c r="M224" s="96">
        <f t="shared" si="268"/>
        <v>0</v>
      </c>
      <c r="N224" s="96">
        <f t="shared" si="268"/>
        <v>0</v>
      </c>
      <c r="O224" s="96">
        <f t="shared" si="268"/>
        <v>0</v>
      </c>
      <c r="P224" s="96">
        <f t="shared" si="268"/>
        <v>0</v>
      </c>
      <c r="Q224" s="96">
        <f t="shared" si="268"/>
        <v>0</v>
      </c>
      <c r="R224" s="69">
        <f t="shared" si="261"/>
        <v>0</v>
      </c>
      <c r="S224" s="69">
        <f t="shared" si="262"/>
        <v>0</v>
      </c>
      <c r="T224" s="69">
        <f t="shared" si="263"/>
        <v>0</v>
      </c>
      <c r="U224" s="69">
        <f t="shared" si="264"/>
        <v>0</v>
      </c>
      <c r="V224" s="69">
        <f t="shared" si="265"/>
        <v>0</v>
      </c>
      <c r="W224" s="96">
        <f>W225</f>
        <v>0</v>
      </c>
      <c r="X224" s="96">
        <f>X225</f>
        <v>0</v>
      </c>
      <c r="Y224" s="96">
        <f>Y225</f>
        <v>0</v>
      </c>
      <c r="Z224" s="96">
        <f>Z225</f>
        <v>0</v>
      </c>
      <c r="AA224" s="96">
        <f>AA225</f>
        <v>0</v>
      </c>
      <c r="AB224" s="69">
        <f t="shared" si="241"/>
        <v>0</v>
      </c>
      <c r="AC224" s="69">
        <f t="shared" si="242"/>
        <v>0</v>
      </c>
      <c r="AD224" s="69">
        <f t="shared" si="243"/>
        <v>0</v>
      </c>
      <c r="AE224" s="69">
        <f t="shared" si="244"/>
        <v>0</v>
      </c>
      <c r="AF224" s="69">
        <f t="shared" si="245"/>
        <v>0</v>
      </c>
      <c r="AG224" s="101">
        <f>AG225</f>
        <v>17022.775</v>
      </c>
      <c r="AH224" s="101">
        <f>AH225</f>
        <v>17022.775</v>
      </c>
      <c r="AI224" s="101">
        <f>AI225</f>
        <v>17022.775</v>
      </c>
      <c r="AJ224" s="101">
        <f>AJ225</f>
        <v>0</v>
      </c>
      <c r="AK224" s="96">
        <f>AK225</f>
        <v>0</v>
      </c>
      <c r="AL224" s="69">
        <f t="shared" si="246"/>
        <v>17022.775</v>
      </c>
      <c r="AM224" s="69">
        <f t="shared" si="247"/>
        <v>17022.775</v>
      </c>
      <c r="AN224" s="69">
        <f>AI224+AD224</f>
        <v>17022.775</v>
      </c>
      <c r="AO224" s="69">
        <f t="shared" si="249"/>
        <v>0</v>
      </c>
      <c r="AP224" s="69">
        <f t="shared" si="250"/>
        <v>0</v>
      </c>
    </row>
    <row r="225" spans="1:42" s="39" customFormat="1" ht="14.25">
      <c r="A225" s="44"/>
      <c r="B225" s="42" t="s">
        <v>260</v>
      </c>
      <c r="C225" s="46"/>
      <c r="D225" s="15" t="s">
        <v>148</v>
      </c>
      <c r="E225" s="15" t="s">
        <v>148</v>
      </c>
      <c r="F225" s="15" t="s">
        <v>71</v>
      </c>
      <c r="G225" s="15" t="s">
        <v>166</v>
      </c>
      <c r="H225" s="69">
        <f>I225+L225</f>
        <v>0</v>
      </c>
      <c r="I225" s="69">
        <f>J225+K225</f>
        <v>0</v>
      </c>
      <c r="J225" s="54"/>
      <c r="K225" s="54"/>
      <c r="L225" s="54"/>
      <c r="M225" s="69">
        <f>N225+Q225</f>
        <v>0</v>
      </c>
      <c r="N225" s="69">
        <f>O225+P225</f>
        <v>0</v>
      </c>
      <c r="O225" s="54"/>
      <c r="P225" s="54"/>
      <c r="Q225" s="54"/>
      <c r="R225" s="69">
        <f t="shared" si="261"/>
        <v>0</v>
      </c>
      <c r="S225" s="69">
        <f t="shared" si="262"/>
        <v>0</v>
      </c>
      <c r="T225" s="54">
        <f t="shared" si="263"/>
        <v>0</v>
      </c>
      <c r="U225" s="54">
        <f t="shared" si="264"/>
        <v>0</v>
      </c>
      <c r="V225" s="54">
        <f t="shared" si="265"/>
        <v>0</v>
      </c>
      <c r="W225" s="69">
        <f>X225+AA225</f>
        <v>0</v>
      </c>
      <c r="X225" s="69">
        <f>Y225+Z225</f>
        <v>0</v>
      </c>
      <c r="Y225" s="54"/>
      <c r="Z225" s="54"/>
      <c r="AA225" s="54"/>
      <c r="AB225" s="69">
        <f t="shared" si="241"/>
        <v>0</v>
      </c>
      <c r="AC225" s="69">
        <f t="shared" si="242"/>
        <v>0</v>
      </c>
      <c r="AD225" s="54">
        <f t="shared" si="243"/>
        <v>0</v>
      </c>
      <c r="AE225" s="54">
        <f t="shared" si="244"/>
        <v>0</v>
      </c>
      <c r="AF225" s="54">
        <f t="shared" si="245"/>
        <v>0</v>
      </c>
      <c r="AG225" s="101">
        <f>AH225+AK225</f>
        <v>17022.775</v>
      </c>
      <c r="AH225" s="101">
        <f>AI225+AJ225</f>
        <v>17022.775</v>
      </c>
      <c r="AI225" s="101">
        <f>18482.5-3770+2310.275</f>
        <v>17022.775</v>
      </c>
      <c r="AJ225" s="101"/>
      <c r="AK225" s="96"/>
      <c r="AL225" s="69">
        <f t="shared" si="246"/>
        <v>17022.775</v>
      </c>
      <c r="AM225" s="69">
        <f t="shared" si="247"/>
        <v>17022.775</v>
      </c>
      <c r="AN225" s="54">
        <f>AI225+AD225</f>
        <v>17022.775</v>
      </c>
      <c r="AO225" s="54">
        <f t="shared" si="249"/>
        <v>0</v>
      </c>
      <c r="AP225" s="54">
        <f t="shared" si="250"/>
        <v>0</v>
      </c>
    </row>
    <row r="226" spans="1:42" s="39" customFormat="1" ht="28.5" customHeight="1" outlineLevel="1">
      <c r="A226" s="45"/>
      <c r="B226" s="11" t="s">
        <v>266</v>
      </c>
      <c r="D226" s="15" t="s">
        <v>148</v>
      </c>
      <c r="E226" s="15" t="s">
        <v>148</v>
      </c>
      <c r="F226" s="15" t="s">
        <v>66</v>
      </c>
      <c r="G226" s="17"/>
      <c r="H226" s="69">
        <f>H227</f>
        <v>0</v>
      </c>
      <c r="I226" s="69">
        <f>I227</f>
        <v>0</v>
      </c>
      <c r="J226" s="54">
        <f aca="true" t="shared" si="269" ref="J226:L227">J227</f>
        <v>0</v>
      </c>
      <c r="K226" s="54">
        <f t="shared" si="269"/>
        <v>0</v>
      </c>
      <c r="L226" s="54">
        <f t="shared" si="269"/>
        <v>0</v>
      </c>
      <c r="M226" s="96">
        <f>M227</f>
        <v>0</v>
      </c>
      <c r="N226" s="96">
        <f>N227</f>
        <v>0</v>
      </c>
      <c r="O226" s="95">
        <f aca="true" t="shared" si="270" ref="O226:Q227">O227</f>
        <v>0</v>
      </c>
      <c r="P226" s="95">
        <f t="shared" si="270"/>
        <v>0</v>
      </c>
      <c r="Q226" s="95">
        <f t="shared" si="270"/>
        <v>0</v>
      </c>
      <c r="R226" s="69">
        <f t="shared" si="261"/>
        <v>0</v>
      </c>
      <c r="S226" s="69">
        <f t="shared" si="262"/>
        <v>0</v>
      </c>
      <c r="T226" s="54">
        <f t="shared" si="263"/>
        <v>0</v>
      </c>
      <c r="U226" s="54">
        <f t="shared" si="264"/>
        <v>0</v>
      </c>
      <c r="V226" s="54">
        <f t="shared" si="265"/>
        <v>0</v>
      </c>
      <c r="W226" s="96">
        <f>W227</f>
        <v>0</v>
      </c>
      <c r="X226" s="96">
        <f>X227</f>
        <v>0</v>
      </c>
      <c r="Y226" s="95">
        <f aca="true" t="shared" si="271" ref="Y226:AA227">Y227</f>
        <v>0</v>
      </c>
      <c r="Z226" s="95">
        <f t="shared" si="271"/>
        <v>0</v>
      </c>
      <c r="AA226" s="95">
        <f t="shared" si="271"/>
        <v>0</v>
      </c>
      <c r="AB226" s="69">
        <f t="shared" si="241"/>
        <v>0</v>
      </c>
      <c r="AC226" s="69">
        <f t="shared" si="242"/>
        <v>0</v>
      </c>
      <c r="AD226" s="54">
        <f t="shared" si="243"/>
        <v>0</v>
      </c>
      <c r="AE226" s="54">
        <f t="shared" si="244"/>
        <v>0</v>
      </c>
      <c r="AF226" s="54">
        <f t="shared" si="245"/>
        <v>0</v>
      </c>
      <c r="AG226" s="101">
        <f>AG227</f>
        <v>20558.778</v>
      </c>
      <c r="AH226" s="101">
        <f>AH227</f>
        <v>20558.778</v>
      </c>
      <c r="AI226" s="101">
        <f aca="true" t="shared" si="272" ref="AI226:AK227">AI227</f>
        <v>20558.778</v>
      </c>
      <c r="AJ226" s="101">
        <f t="shared" si="272"/>
        <v>0</v>
      </c>
      <c r="AK226" s="96">
        <f t="shared" si="272"/>
        <v>0</v>
      </c>
      <c r="AL226" s="69">
        <f t="shared" si="246"/>
        <v>20558.778</v>
      </c>
      <c r="AM226" s="69">
        <f t="shared" si="247"/>
        <v>20558.778</v>
      </c>
      <c r="AN226" s="54">
        <f t="shared" si="248"/>
        <v>20558.778</v>
      </c>
      <c r="AO226" s="54">
        <f t="shared" si="249"/>
        <v>0</v>
      </c>
      <c r="AP226" s="54">
        <f t="shared" si="250"/>
        <v>0</v>
      </c>
    </row>
    <row r="227" spans="1:42" s="39" customFormat="1" ht="90" customHeight="1" outlineLevel="1">
      <c r="A227" s="45"/>
      <c r="B227" s="52" t="s">
        <v>286</v>
      </c>
      <c r="C227" s="11"/>
      <c r="D227" s="15" t="s">
        <v>148</v>
      </c>
      <c r="E227" s="15" t="s">
        <v>148</v>
      </c>
      <c r="F227" s="15" t="s">
        <v>123</v>
      </c>
      <c r="G227" s="15"/>
      <c r="H227" s="69">
        <f>I227+L227</f>
        <v>0</v>
      </c>
      <c r="I227" s="69">
        <f>J227+K227</f>
        <v>0</v>
      </c>
      <c r="J227" s="54">
        <f t="shared" si="269"/>
        <v>0</v>
      </c>
      <c r="K227" s="54">
        <f t="shared" si="269"/>
        <v>0</v>
      </c>
      <c r="L227" s="54">
        <f t="shared" si="269"/>
        <v>0</v>
      </c>
      <c r="M227" s="96">
        <f>N227+Q227</f>
        <v>0</v>
      </c>
      <c r="N227" s="96">
        <f>O227+P227</f>
        <v>0</v>
      </c>
      <c r="O227" s="95">
        <f t="shared" si="270"/>
        <v>0</v>
      </c>
      <c r="P227" s="95">
        <f t="shared" si="270"/>
        <v>0</v>
      </c>
      <c r="Q227" s="95">
        <f t="shared" si="270"/>
        <v>0</v>
      </c>
      <c r="R227" s="69">
        <f t="shared" si="261"/>
        <v>0</v>
      </c>
      <c r="S227" s="69">
        <f t="shared" si="262"/>
        <v>0</v>
      </c>
      <c r="T227" s="54">
        <f t="shared" si="263"/>
        <v>0</v>
      </c>
      <c r="U227" s="54">
        <f t="shared" si="264"/>
        <v>0</v>
      </c>
      <c r="V227" s="54">
        <f t="shared" si="265"/>
        <v>0</v>
      </c>
      <c r="W227" s="96">
        <f>X227+AA227</f>
        <v>0</v>
      </c>
      <c r="X227" s="96">
        <f>Y227+Z227</f>
        <v>0</v>
      </c>
      <c r="Y227" s="95">
        <f t="shared" si="271"/>
        <v>0</v>
      </c>
      <c r="Z227" s="95">
        <f t="shared" si="271"/>
        <v>0</v>
      </c>
      <c r="AA227" s="95">
        <f t="shared" si="271"/>
        <v>0</v>
      </c>
      <c r="AB227" s="69">
        <f t="shared" si="241"/>
        <v>0</v>
      </c>
      <c r="AC227" s="69">
        <f t="shared" si="242"/>
        <v>0</v>
      </c>
      <c r="AD227" s="54">
        <f t="shared" si="243"/>
        <v>0</v>
      </c>
      <c r="AE227" s="54">
        <f t="shared" si="244"/>
        <v>0</v>
      </c>
      <c r="AF227" s="54">
        <f t="shared" si="245"/>
        <v>0</v>
      </c>
      <c r="AG227" s="96">
        <f>AH227+AK227</f>
        <v>20558.778</v>
      </c>
      <c r="AH227" s="96">
        <f>AI227+AJ227</f>
        <v>20558.778</v>
      </c>
      <c r="AI227" s="95">
        <f t="shared" si="272"/>
        <v>20558.778</v>
      </c>
      <c r="AJ227" s="95">
        <f t="shared" si="272"/>
        <v>0</v>
      </c>
      <c r="AK227" s="95">
        <f t="shared" si="272"/>
        <v>0</v>
      </c>
      <c r="AL227" s="69">
        <f t="shared" si="246"/>
        <v>20558.778</v>
      </c>
      <c r="AM227" s="69">
        <f t="shared" si="247"/>
        <v>20558.778</v>
      </c>
      <c r="AN227" s="54">
        <f t="shared" si="248"/>
        <v>20558.778</v>
      </c>
      <c r="AO227" s="54">
        <f t="shared" si="249"/>
        <v>0</v>
      </c>
      <c r="AP227" s="54">
        <f t="shared" si="250"/>
        <v>0</v>
      </c>
    </row>
    <row r="228" spans="1:42" s="39" customFormat="1" ht="57" customHeight="1" hidden="1" outlineLevel="1">
      <c r="A228" s="45"/>
      <c r="B228" s="11" t="s">
        <v>78</v>
      </c>
      <c r="C228" s="11"/>
      <c r="D228" s="15" t="s">
        <v>148</v>
      </c>
      <c r="E228" s="15" t="s">
        <v>148</v>
      </c>
      <c r="F228" s="15" t="s">
        <v>79</v>
      </c>
      <c r="G228" s="15"/>
      <c r="H228" s="69">
        <f aca="true" t="shared" si="273" ref="H228:Q228">H229</f>
        <v>0</v>
      </c>
      <c r="I228" s="69">
        <f t="shared" si="273"/>
        <v>0</v>
      </c>
      <c r="J228" s="54">
        <f t="shared" si="273"/>
        <v>0</v>
      </c>
      <c r="K228" s="54">
        <f t="shared" si="273"/>
        <v>0</v>
      </c>
      <c r="L228" s="54">
        <f t="shared" si="273"/>
        <v>0</v>
      </c>
      <c r="M228" s="96">
        <f t="shared" si="273"/>
        <v>0</v>
      </c>
      <c r="N228" s="96">
        <f t="shared" si="273"/>
        <v>0</v>
      </c>
      <c r="O228" s="95">
        <f t="shared" si="273"/>
        <v>0</v>
      </c>
      <c r="P228" s="95">
        <f t="shared" si="273"/>
        <v>0</v>
      </c>
      <c r="Q228" s="95">
        <f t="shared" si="273"/>
        <v>0</v>
      </c>
      <c r="R228" s="69">
        <f t="shared" si="261"/>
        <v>0</v>
      </c>
      <c r="S228" s="69">
        <f t="shared" si="262"/>
        <v>0</v>
      </c>
      <c r="T228" s="54">
        <f t="shared" si="263"/>
        <v>0</v>
      </c>
      <c r="U228" s="54">
        <f t="shared" si="264"/>
        <v>0</v>
      </c>
      <c r="V228" s="54">
        <f t="shared" si="265"/>
        <v>0</v>
      </c>
      <c r="W228" s="96">
        <f>W229</f>
        <v>0</v>
      </c>
      <c r="X228" s="96">
        <f>X229</f>
        <v>0</v>
      </c>
      <c r="Y228" s="95">
        <f>Y229</f>
        <v>0</v>
      </c>
      <c r="Z228" s="95">
        <f>Z229</f>
        <v>0</v>
      </c>
      <c r="AA228" s="95">
        <f>AA229</f>
        <v>0</v>
      </c>
      <c r="AB228" s="69">
        <f t="shared" si="241"/>
        <v>0</v>
      </c>
      <c r="AC228" s="69">
        <f t="shared" si="242"/>
        <v>0</v>
      </c>
      <c r="AD228" s="54">
        <f t="shared" si="243"/>
        <v>0</v>
      </c>
      <c r="AE228" s="54">
        <f t="shared" si="244"/>
        <v>0</v>
      </c>
      <c r="AF228" s="54">
        <f t="shared" si="245"/>
        <v>0</v>
      </c>
      <c r="AG228" s="96">
        <f>AG229</f>
        <v>20558.778</v>
      </c>
      <c r="AH228" s="96">
        <f>AH229</f>
        <v>20558.778</v>
      </c>
      <c r="AI228" s="95">
        <f>AI229</f>
        <v>20558.778</v>
      </c>
      <c r="AJ228" s="95">
        <f>AJ229</f>
        <v>0</v>
      </c>
      <c r="AK228" s="95">
        <f>AK229</f>
        <v>0</v>
      </c>
      <c r="AL228" s="69">
        <f t="shared" si="246"/>
        <v>20558.778</v>
      </c>
      <c r="AM228" s="69">
        <f t="shared" si="247"/>
        <v>20558.778</v>
      </c>
      <c r="AN228" s="54">
        <f t="shared" si="248"/>
        <v>20558.778</v>
      </c>
      <c r="AO228" s="54">
        <f t="shared" si="249"/>
        <v>0</v>
      </c>
      <c r="AP228" s="54">
        <f t="shared" si="250"/>
        <v>0</v>
      </c>
    </row>
    <row r="229" spans="1:42" s="39" customFormat="1" ht="14.25" outlineLevel="1">
      <c r="A229" s="45"/>
      <c r="B229" s="11" t="s">
        <v>260</v>
      </c>
      <c r="C229" s="11"/>
      <c r="D229" s="15" t="s">
        <v>148</v>
      </c>
      <c r="E229" s="15" t="s">
        <v>148</v>
      </c>
      <c r="F229" s="15" t="s">
        <v>123</v>
      </c>
      <c r="G229" s="17" t="s">
        <v>261</v>
      </c>
      <c r="H229" s="69">
        <f>I229+L229</f>
        <v>0</v>
      </c>
      <c r="I229" s="69">
        <f>J229+K229</f>
        <v>0</v>
      </c>
      <c r="J229" s="54"/>
      <c r="K229" s="54"/>
      <c r="L229" s="54"/>
      <c r="M229" s="96">
        <f>N229+Q229</f>
        <v>0</v>
      </c>
      <c r="N229" s="96">
        <f>O229+P229</f>
        <v>0</v>
      </c>
      <c r="O229" s="95"/>
      <c r="P229" s="95"/>
      <c r="Q229" s="95"/>
      <c r="R229" s="69">
        <f t="shared" si="261"/>
        <v>0</v>
      </c>
      <c r="S229" s="69">
        <f t="shared" si="262"/>
        <v>0</v>
      </c>
      <c r="T229" s="54">
        <f t="shared" si="263"/>
        <v>0</v>
      </c>
      <c r="U229" s="54">
        <f t="shared" si="264"/>
        <v>0</v>
      </c>
      <c r="V229" s="54">
        <f t="shared" si="265"/>
        <v>0</v>
      </c>
      <c r="W229" s="96">
        <f>X229+AA229</f>
        <v>0</v>
      </c>
      <c r="X229" s="96">
        <f>Y229+Z229</f>
        <v>0</v>
      </c>
      <c r="Y229" s="95"/>
      <c r="Z229" s="95"/>
      <c r="AA229" s="95"/>
      <c r="AB229" s="69">
        <f t="shared" si="241"/>
        <v>0</v>
      </c>
      <c r="AC229" s="69">
        <f t="shared" si="242"/>
        <v>0</v>
      </c>
      <c r="AD229" s="54">
        <f t="shared" si="243"/>
        <v>0</v>
      </c>
      <c r="AE229" s="54">
        <f t="shared" si="244"/>
        <v>0</v>
      </c>
      <c r="AF229" s="54">
        <f t="shared" si="245"/>
        <v>0</v>
      </c>
      <c r="AG229" s="96">
        <f>AH229+AK229</f>
        <v>20558.778</v>
      </c>
      <c r="AH229" s="96">
        <f>AI229+AJ229</f>
        <v>20558.778</v>
      </c>
      <c r="AI229" s="95">
        <f>20558.778</f>
        <v>20558.778</v>
      </c>
      <c r="AJ229" s="95"/>
      <c r="AK229" s="95"/>
      <c r="AL229" s="69">
        <f t="shared" si="246"/>
        <v>20558.778</v>
      </c>
      <c r="AM229" s="69">
        <f t="shared" si="247"/>
        <v>20558.778</v>
      </c>
      <c r="AN229" s="54">
        <f t="shared" si="248"/>
        <v>20558.778</v>
      </c>
      <c r="AO229" s="54">
        <f t="shared" si="249"/>
        <v>0</v>
      </c>
      <c r="AP229" s="54">
        <f t="shared" si="250"/>
        <v>0</v>
      </c>
    </row>
    <row r="230" spans="1:42" ht="14.25">
      <c r="A230" s="23" t="s">
        <v>75</v>
      </c>
      <c r="B230" s="49" t="s">
        <v>82</v>
      </c>
      <c r="C230" s="10"/>
      <c r="D230" s="6" t="s">
        <v>83</v>
      </c>
      <c r="E230" s="6"/>
      <c r="F230" s="6"/>
      <c r="G230" s="6"/>
      <c r="H230" s="35">
        <f aca="true" t="shared" si="274" ref="H230:Q230">H231+H242+H265+H277+H261</f>
        <v>499654.2</v>
      </c>
      <c r="I230" s="35">
        <f t="shared" si="274"/>
        <v>167024</v>
      </c>
      <c r="J230" s="35">
        <f t="shared" si="274"/>
        <v>149887</v>
      </c>
      <c r="K230" s="35">
        <f t="shared" si="274"/>
        <v>17137</v>
      </c>
      <c r="L230" s="35">
        <f t="shared" si="274"/>
        <v>332630.2</v>
      </c>
      <c r="M230" s="107">
        <f t="shared" si="274"/>
        <v>20455.6</v>
      </c>
      <c r="N230" s="107">
        <f t="shared" si="274"/>
        <v>1</v>
      </c>
      <c r="O230" s="107">
        <f t="shared" si="274"/>
        <v>1</v>
      </c>
      <c r="P230" s="107">
        <f t="shared" si="274"/>
        <v>0</v>
      </c>
      <c r="Q230" s="107">
        <f t="shared" si="274"/>
        <v>20454.6</v>
      </c>
      <c r="R230" s="35">
        <f t="shared" si="261"/>
        <v>520109.8</v>
      </c>
      <c r="S230" s="35">
        <f t="shared" si="262"/>
        <v>167025</v>
      </c>
      <c r="T230" s="35">
        <f t="shared" si="263"/>
        <v>149888</v>
      </c>
      <c r="U230" s="35">
        <f t="shared" si="264"/>
        <v>17137</v>
      </c>
      <c r="V230" s="35">
        <f t="shared" si="265"/>
        <v>353084.8</v>
      </c>
      <c r="W230" s="107">
        <f>W231+W242+W265+W277+W261</f>
        <v>1044</v>
      </c>
      <c r="X230" s="107">
        <f>X231+X242+X265+X277+X261</f>
        <v>194483.6</v>
      </c>
      <c r="Y230" s="107">
        <f>Y231+Y242+Y265+Y277+Y261</f>
        <v>194483.6</v>
      </c>
      <c r="Z230" s="107">
        <f>Z231+Z242+Z265+Z277+Z261</f>
        <v>0</v>
      </c>
      <c r="AA230" s="107">
        <f>AA231+AA242+AA265+AA277+AA261</f>
        <v>-193439.6</v>
      </c>
      <c r="AB230" s="35">
        <f t="shared" si="241"/>
        <v>521153.8</v>
      </c>
      <c r="AC230" s="35">
        <f t="shared" si="242"/>
        <v>361508.6</v>
      </c>
      <c r="AD230" s="35">
        <f t="shared" si="243"/>
        <v>344371.6</v>
      </c>
      <c r="AE230" s="35">
        <f t="shared" si="244"/>
        <v>17137</v>
      </c>
      <c r="AF230" s="35">
        <f t="shared" si="245"/>
        <v>159645.19999999998</v>
      </c>
      <c r="AG230" s="107">
        <f>AG231+AG242+AG265+AG277+AG261</f>
        <v>-165285.4</v>
      </c>
      <c r="AH230" s="107">
        <f>AH231+AH242+AH265+AH277+AH261</f>
        <v>-150541.4</v>
      </c>
      <c r="AI230" s="107">
        <f>AI231+AI242+AI265+AI277+AI261</f>
        <v>-150541.4</v>
      </c>
      <c r="AJ230" s="107">
        <f>AJ231+AJ242+AJ265+AJ277+AJ261</f>
        <v>0</v>
      </c>
      <c r="AK230" s="107">
        <f>AK231+AK242+AK265+AK277+AK261</f>
        <v>-14744</v>
      </c>
      <c r="AL230" s="35">
        <f t="shared" si="246"/>
        <v>355868.4</v>
      </c>
      <c r="AM230" s="35">
        <f t="shared" si="247"/>
        <v>210967.19999999998</v>
      </c>
      <c r="AN230" s="35">
        <f t="shared" si="248"/>
        <v>193830.19999999998</v>
      </c>
      <c r="AO230" s="35">
        <f t="shared" si="249"/>
        <v>17137</v>
      </c>
      <c r="AP230" s="35">
        <f t="shared" si="250"/>
        <v>144901.19999999998</v>
      </c>
    </row>
    <row r="231" spans="1:42" s="39" customFormat="1" ht="14.25">
      <c r="A231" s="43"/>
      <c r="B231" s="18" t="s">
        <v>84</v>
      </c>
      <c r="C231" s="11"/>
      <c r="D231" s="13" t="s">
        <v>83</v>
      </c>
      <c r="E231" s="13" t="s">
        <v>137</v>
      </c>
      <c r="F231" s="13"/>
      <c r="G231" s="13"/>
      <c r="H231" s="57">
        <f aca="true" t="shared" si="275" ref="H231:Q231">H232+H235</f>
        <v>213033</v>
      </c>
      <c r="I231" s="57">
        <f t="shared" si="275"/>
        <v>68203</v>
      </c>
      <c r="J231" s="57">
        <f t="shared" si="275"/>
        <v>55018</v>
      </c>
      <c r="K231" s="57">
        <f t="shared" si="275"/>
        <v>13185</v>
      </c>
      <c r="L231" s="57">
        <f t="shared" si="275"/>
        <v>144830</v>
      </c>
      <c r="M231" s="102">
        <f t="shared" si="275"/>
        <v>18663</v>
      </c>
      <c r="N231" s="102">
        <f t="shared" si="275"/>
        <v>0</v>
      </c>
      <c r="O231" s="102">
        <f t="shared" si="275"/>
        <v>0</v>
      </c>
      <c r="P231" s="102">
        <f t="shared" si="275"/>
        <v>0</v>
      </c>
      <c r="Q231" s="102">
        <f t="shared" si="275"/>
        <v>18663</v>
      </c>
      <c r="R231" s="57">
        <f t="shared" si="261"/>
        <v>231696</v>
      </c>
      <c r="S231" s="57">
        <f t="shared" si="262"/>
        <v>68203</v>
      </c>
      <c r="T231" s="57">
        <f t="shared" si="263"/>
        <v>55018</v>
      </c>
      <c r="U231" s="57">
        <f t="shared" si="264"/>
        <v>13185</v>
      </c>
      <c r="V231" s="57">
        <f t="shared" si="265"/>
        <v>163493</v>
      </c>
      <c r="W231" s="102">
        <f>W232+W235</f>
        <v>0</v>
      </c>
      <c r="X231" s="102">
        <f>X232+X235</f>
        <v>163029</v>
      </c>
      <c r="Y231" s="102">
        <f>Y232+Y235</f>
        <v>163029</v>
      </c>
      <c r="Z231" s="102">
        <f>Z232+Z235</f>
        <v>0</v>
      </c>
      <c r="AA231" s="102">
        <f>AA232+AA235</f>
        <v>-163029</v>
      </c>
      <c r="AB231" s="57">
        <f t="shared" si="241"/>
        <v>231696</v>
      </c>
      <c r="AC231" s="57">
        <f t="shared" si="242"/>
        <v>231232</v>
      </c>
      <c r="AD231" s="57">
        <f t="shared" si="243"/>
        <v>218047</v>
      </c>
      <c r="AE231" s="57">
        <f t="shared" si="244"/>
        <v>13185</v>
      </c>
      <c r="AF231" s="57">
        <f t="shared" si="245"/>
        <v>464</v>
      </c>
      <c r="AG231" s="102">
        <f>AG232+AG235</f>
        <v>-125830.5</v>
      </c>
      <c r="AH231" s="102">
        <f>AH232+AH235</f>
        <v>-125790.9</v>
      </c>
      <c r="AI231" s="102">
        <f>AI232+AI235</f>
        <v>-125790.9</v>
      </c>
      <c r="AJ231" s="102">
        <f>AJ232+AJ235</f>
        <v>0</v>
      </c>
      <c r="AK231" s="102">
        <f>AK232+AK235</f>
        <v>-39.6</v>
      </c>
      <c r="AL231" s="57">
        <f t="shared" si="246"/>
        <v>105865.5</v>
      </c>
      <c r="AM231" s="57">
        <f t="shared" si="247"/>
        <v>105441.1</v>
      </c>
      <c r="AN231" s="57">
        <f t="shared" si="248"/>
        <v>92256.1</v>
      </c>
      <c r="AO231" s="57">
        <f t="shared" si="249"/>
        <v>13185</v>
      </c>
      <c r="AP231" s="57">
        <f t="shared" si="250"/>
        <v>424.4</v>
      </c>
    </row>
    <row r="232" spans="1:42" s="39" customFormat="1" ht="14.25">
      <c r="A232" s="33"/>
      <c r="B232" s="11" t="s">
        <v>85</v>
      </c>
      <c r="C232" s="27"/>
      <c r="D232" s="14" t="s">
        <v>83</v>
      </c>
      <c r="E232" s="15" t="s">
        <v>137</v>
      </c>
      <c r="F232" s="15">
        <v>4200000</v>
      </c>
      <c r="G232" s="15"/>
      <c r="H232" s="74">
        <f>H233</f>
        <v>99594</v>
      </c>
      <c r="I232" s="74">
        <f>I233</f>
        <v>68203</v>
      </c>
      <c r="J232" s="74">
        <f aca="true" t="shared" si="276" ref="H232:L233">J233</f>
        <v>55018</v>
      </c>
      <c r="K232" s="74">
        <f t="shared" si="276"/>
        <v>13185</v>
      </c>
      <c r="L232" s="74">
        <f t="shared" si="276"/>
        <v>31391</v>
      </c>
      <c r="M232" s="94">
        <f>M233</f>
        <v>0</v>
      </c>
      <c r="N232" s="94">
        <f>N233</f>
        <v>0</v>
      </c>
      <c r="O232" s="94">
        <f aca="true" t="shared" si="277" ref="M232:Q233">O233</f>
        <v>0</v>
      </c>
      <c r="P232" s="94">
        <f t="shared" si="277"/>
        <v>0</v>
      </c>
      <c r="Q232" s="94">
        <f t="shared" si="277"/>
        <v>0</v>
      </c>
      <c r="R232" s="74">
        <f t="shared" si="261"/>
        <v>99594</v>
      </c>
      <c r="S232" s="74">
        <f t="shared" si="262"/>
        <v>68203</v>
      </c>
      <c r="T232" s="74">
        <f t="shared" si="263"/>
        <v>55018</v>
      </c>
      <c r="U232" s="74">
        <f t="shared" si="264"/>
        <v>13185</v>
      </c>
      <c r="V232" s="74">
        <f t="shared" si="265"/>
        <v>31391</v>
      </c>
      <c r="W232" s="94">
        <f>W233</f>
        <v>0</v>
      </c>
      <c r="X232" s="94">
        <f>X233</f>
        <v>30927</v>
      </c>
      <c r="Y232" s="94">
        <f aca="true" t="shared" si="278" ref="W232:AA233">Y233</f>
        <v>30927</v>
      </c>
      <c r="Z232" s="94">
        <f t="shared" si="278"/>
        <v>0</v>
      </c>
      <c r="AA232" s="94">
        <f t="shared" si="278"/>
        <v>-30927</v>
      </c>
      <c r="AB232" s="74">
        <f t="shared" si="241"/>
        <v>99594</v>
      </c>
      <c r="AC232" s="74">
        <f t="shared" si="242"/>
        <v>99130</v>
      </c>
      <c r="AD232" s="74">
        <f t="shared" si="243"/>
        <v>85945</v>
      </c>
      <c r="AE232" s="74">
        <f t="shared" si="244"/>
        <v>13185</v>
      </c>
      <c r="AF232" s="74">
        <f t="shared" si="245"/>
        <v>464</v>
      </c>
      <c r="AG232" s="94">
        <f>AG233</f>
        <v>-12391.5</v>
      </c>
      <c r="AH232" s="94">
        <f>AH233</f>
        <v>-12351.9</v>
      </c>
      <c r="AI232" s="94">
        <f aca="true" t="shared" si="279" ref="AG232:AK233">AI233</f>
        <v>-12351.9</v>
      </c>
      <c r="AJ232" s="94">
        <f t="shared" si="279"/>
        <v>0</v>
      </c>
      <c r="AK232" s="94">
        <f t="shared" si="279"/>
        <v>-39.6</v>
      </c>
      <c r="AL232" s="74">
        <f t="shared" si="246"/>
        <v>87202.5</v>
      </c>
      <c r="AM232" s="74">
        <f t="shared" si="247"/>
        <v>86778.1</v>
      </c>
      <c r="AN232" s="74">
        <f t="shared" si="248"/>
        <v>73593.1</v>
      </c>
      <c r="AO232" s="74">
        <f t="shared" si="249"/>
        <v>13185</v>
      </c>
      <c r="AP232" s="74">
        <f t="shared" si="250"/>
        <v>424.4</v>
      </c>
    </row>
    <row r="233" spans="1:42" s="39" customFormat="1" ht="28.5">
      <c r="A233" s="33"/>
      <c r="B233" s="11" t="s">
        <v>86</v>
      </c>
      <c r="C233" s="27"/>
      <c r="D233" s="14" t="s">
        <v>83</v>
      </c>
      <c r="E233" s="15" t="s">
        <v>137</v>
      </c>
      <c r="F233" s="15">
        <v>4209900</v>
      </c>
      <c r="G233" s="15"/>
      <c r="H233" s="74">
        <f t="shared" si="276"/>
        <v>99594</v>
      </c>
      <c r="I233" s="74">
        <f t="shared" si="276"/>
        <v>68203</v>
      </c>
      <c r="J233" s="74">
        <f t="shared" si="276"/>
        <v>55018</v>
      </c>
      <c r="K233" s="74">
        <f t="shared" si="276"/>
        <v>13185</v>
      </c>
      <c r="L233" s="74">
        <f t="shared" si="276"/>
        <v>31391</v>
      </c>
      <c r="M233" s="94">
        <f t="shared" si="277"/>
        <v>0</v>
      </c>
      <c r="N233" s="94">
        <f t="shared" si="277"/>
        <v>0</v>
      </c>
      <c r="O233" s="94">
        <f t="shared" si="277"/>
        <v>0</v>
      </c>
      <c r="P233" s="94">
        <f t="shared" si="277"/>
        <v>0</v>
      </c>
      <c r="Q233" s="94">
        <f t="shared" si="277"/>
        <v>0</v>
      </c>
      <c r="R233" s="74">
        <f t="shared" si="261"/>
        <v>99594</v>
      </c>
      <c r="S233" s="74">
        <f t="shared" si="262"/>
        <v>68203</v>
      </c>
      <c r="T233" s="74">
        <f t="shared" si="263"/>
        <v>55018</v>
      </c>
      <c r="U233" s="74">
        <f t="shared" si="264"/>
        <v>13185</v>
      </c>
      <c r="V233" s="74">
        <f t="shared" si="265"/>
        <v>31391</v>
      </c>
      <c r="W233" s="94">
        <f t="shared" si="278"/>
        <v>0</v>
      </c>
      <c r="X233" s="94">
        <f t="shared" si="278"/>
        <v>30927</v>
      </c>
      <c r="Y233" s="94">
        <f t="shared" si="278"/>
        <v>30927</v>
      </c>
      <c r="Z233" s="94">
        <f t="shared" si="278"/>
        <v>0</v>
      </c>
      <c r="AA233" s="94">
        <f t="shared" si="278"/>
        <v>-30927</v>
      </c>
      <c r="AB233" s="74">
        <f t="shared" si="241"/>
        <v>99594</v>
      </c>
      <c r="AC233" s="74">
        <f t="shared" si="242"/>
        <v>99130</v>
      </c>
      <c r="AD233" s="74">
        <f t="shared" si="243"/>
        <v>85945</v>
      </c>
      <c r="AE233" s="74">
        <f t="shared" si="244"/>
        <v>13185</v>
      </c>
      <c r="AF233" s="74">
        <f t="shared" si="245"/>
        <v>464</v>
      </c>
      <c r="AG233" s="94">
        <f t="shared" si="279"/>
        <v>-12391.5</v>
      </c>
      <c r="AH233" s="94">
        <f t="shared" si="279"/>
        <v>-12351.9</v>
      </c>
      <c r="AI233" s="94">
        <f t="shared" si="279"/>
        <v>-12351.9</v>
      </c>
      <c r="AJ233" s="94">
        <f t="shared" si="279"/>
        <v>0</v>
      </c>
      <c r="AK233" s="94">
        <f t="shared" si="279"/>
        <v>-39.6</v>
      </c>
      <c r="AL233" s="74">
        <f t="shared" si="246"/>
        <v>87202.5</v>
      </c>
      <c r="AM233" s="74">
        <f t="shared" si="247"/>
        <v>86778.1</v>
      </c>
      <c r="AN233" s="74">
        <f t="shared" si="248"/>
        <v>73593.1</v>
      </c>
      <c r="AO233" s="74">
        <f t="shared" si="249"/>
        <v>13185</v>
      </c>
      <c r="AP233" s="74">
        <f t="shared" si="250"/>
        <v>424.4</v>
      </c>
    </row>
    <row r="234" spans="1:42" s="39" customFormat="1" ht="28.5">
      <c r="A234" s="33"/>
      <c r="B234" s="11" t="s">
        <v>184</v>
      </c>
      <c r="C234" s="27"/>
      <c r="D234" s="14" t="s">
        <v>83</v>
      </c>
      <c r="E234" s="15" t="s">
        <v>137</v>
      </c>
      <c r="F234" s="15">
        <v>4209900</v>
      </c>
      <c r="G234" s="15" t="s">
        <v>199</v>
      </c>
      <c r="H234" s="74">
        <f>I234+L234</f>
        <v>99594</v>
      </c>
      <c r="I234" s="74">
        <f>J234+K234</f>
        <v>68203</v>
      </c>
      <c r="J234" s="54">
        <f>54792+226</f>
        <v>55018</v>
      </c>
      <c r="K234" s="54">
        <v>13185</v>
      </c>
      <c r="L234" s="54">
        <f>435+29+30927</f>
        <v>31391</v>
      </c>
      <c r="M234" s="94">
        <f>N234+Q234</f>
        <v>0</v>
      </c>
      <c r="N234" s="94">
        <f>O234+P234</f>
        <v>0</v>
      </c>
      <c r="O234" s="95"/>
      <c r="P234" s="95"/>
      <c r="Q234" s="95"/>
      <c r="R234" s="74">
        <f t="shared" si="261"/>
        <v>99594</v>
      </c>
      <c r="S234" s="74">
        <f t="shared" si="262"/>
        <v>68203</v>
      </c>
      <c r="T234" s="54">
        <f t="shared" si="263"/>
        <v>55018</v>
      </c>
      <c r="U234" s="54">
        <f t="shared" si="264"/>
        <v>13185</v>
      </c>
      <c r="V234" s="54">
        <f t="shared" si="265"/>
        <v>31391</v>
      </c>
      <c r="W234" s="94">
        <f>X234+AA234</f>
        <v>0</v>
      </c>
      <c r="X234" s="94">
        <f>Y234+Z234</f>
        <v>30927</v>
      </c>
      <c r="Y234" s="95">
        <v>30927</v>
      </c>
      <c r="Z234" s="95"/>
      <c r="AA234" s="95">
        <v>-30927</v>
      </c>
      <c r="AB234" s="74">
        <f t="shared" si="241"/>
        <v>99594</v>
      </c>
      <c r="AC234" s="74">
        <f t="shared" si="242"/>
        <v>99130</v>
      </c>
      <c r="AD234" s="54">
        <f t="shared" si="243"/>
        <v>85945</v>
      </c>
      <c r="AE234" s="54">
        <f t="shared" si="244"/>
        <v>13185</v>
      </c>
      <c r="AF234" s="54">
        <f t="shared" si="245"/>
        <v>464</v>
      </c>
      <c r="AG234" s="94">
        <f>AH234+AK234</f>
        <v>-12391.5</v>
      </c>
      <c r="AH234" s="94">
        <f>AI234+AJ234</f>
        <v>-12351.9</v>
      </c>
      <c r="AI234" s="95">
        <f>-1203+956.1-13138+4566-3533</f>
        <v>-12351.9</v>
      </c>
      <c r="AJ234" s="95"/>
      <c r="AK234" s="95">
        <v>-39.6</v>
      </c>
      <c r="AL234" s="74">
        <f t="shared" si="246"/>
        <v>87202.5</v>
      </c>
      <c r="AM234" s="74">
        <f t="shared" si="247"/>
        <v>86778.1</v>
      </c>
      <c r="AN234" s="54">
        <f t="shared" si="248"/>
        <v>73593.1</v>
      </c>
      <c r="AO234" s="54">
        <f t="shared" si="249"/>
        <v>13185</v>
      </c>
      <c r="AP234" s="54">
        <f t="shared" si="250"/>
        <v>424.4</v>
      </c>
    </row>
    <row r="235" spans="1:42" s="39" customFormat="1" ht="14.25">
      <c r="A235" s="33"/>
      <c r="B235" s="11" t="s">
        <v>65</v>
      </c>
      <c r="C235" s="27"/>
      <c r="D235" s="14" t="s">
        <v>83</v>
      </c>
      <c r="E235" s="15" t="s">
        <v>137</v>
      </c>
      <c r="F235" s="15" t="s">
        <v>66</v>
      </c>
      <c r="G235" s="15"/>
      <c r="H235" s="74">
        <f aca="true" t="shared" si="280" ref="H235:Q235">H236+H239</f>
        <v>113439</v>
      </c>
      <c r="I235" s="74">
        <f t="shared" si="280"/>
        <v>0</v>
      </c>
      <c r="J235" s="74">
        <f t="shared" si="280"/>
        <v>0</v>
      </c>
      <c r="K235" s="74">
        <f t="shared" si="280"/>
        <v>0</v>
      </c>
      <c r="L235" s="74">
        <f t="shared" si="280"/>
        <v>113439</v>
      </c>
      <c r="M235" s="94">
        <f t="shared" si="280"/>
        <v>18663</v>
      </c>
      <c r="N235" s="94">
        <f t="shared" si="280"/>
        <v>0</v>
      </c>
      <c r="O235" s="94">
        <f t="shared" si="280"/>
        <v>0</v>
      </c>
      <c r="P235" s="94">
        <f t="shared" si="280"/>
        <v>0</v>
      </c>
      <c r="Q235" s="94">
        <f t="shared" si="280"/>
        <v>18663</v>
      </c>
      <c r="R235" s="74">
        <f t="shared" si="261"/>
        <v>132102</v>
      </c>
      <c r="S235" s="74">
        <f t="shared" si="262"/>
        <v>0</v>
      </c>
      <c r="T235" s="74">
        <f t="shared" si="263"/>
        <v>0</v>
      </c>
      <c r="U235" s="74">
        <f t="shared" si="264"/>
        <v>0</v>
      </c>
      <c r="V235" s="74">
        <f t="shared" si="265"/>
        <v>132102</v>
      </c>
      <c r="W235" s="94">
        <f>W236+W239</f>
        <v>0</v>
      </c>
      <c r="X235" s="94">
        <f>X236+X239</f>
        <v>132102</v>
      </c>
      <c r="Y235" s="94">
        <f>Y236+Y239</f>
        <v>132102</v>
      </c>
      <c r="Z235" s="94">
        <f>Z236+Z239</f>
        <v>0</v>
      </c>
      <c r="AA235" s="94">
        <f>AA236+AA239</f>
        <v>-132102</v>
      </c>
      <c r="AB235" s="74">
        <f t="shared" si="241"/>
        <v>132102</v>
      </c>
      <c r="AC235" s="74">
        <f t="shared" si="242"/>
        <v>132102</v>
      </c>
      <c r="AD235" s="74">
        <f t="shared" si="243"/>
        <v>132102</v>
      </c>
      <c r="AE235" s="74">
        <f t="shared" si="244"/>
        <v>0</v>
      </c>
      <c r="AF235" s="74">
        <f t="shared" si="245"/>
        <v>0</v>
      </c>
      <c r="AG235" s="94">
        <f>AG236+AG239</f>
        <v>-113439</v>
      </c>
      <c r="AH235" s="94">
        <f>AH236+AH239</f>
        <v>-113439</v>
      </c>
      <c r="AI235" s="94">
        <f>AI236+AI239</f>
        <v>-113439</v>
      </c>
      <c r="AJ235" s="94">
        <f>AJ236+AJ239</f>
        <v>0</v>
      </c>
      <c r="AK235" s="94">
        <f>AK236+AK239</f>
        <v>0</v>
      </c>
      <c r="AL235" s="74">
        <f t="shared" si="246"/>
        <v>18663</v>
      </c>
      <c r="AM235" s="74">
        <f t="shared" si="247"/>
        <v>18663</v>
      </c>
      <c r="AN235" s="74">
        <f t="shared" si="248"/>
        <v>18663</v>
      </c>
      <c r="AO235" s="74">
        <f t="shared" si="249"/>
        <v>0</v>
      </c>
      <c r="AP235" s="74">
        <f t="shared" si="250"/>
        <v>0</v>
      </c>
    </row>
    <row r="236" spans="1:42" s="39" customFormat="1" ht="57" customHeight="1" hidden="1">
      <c r="A236" s="33"/>
      <c r="B236" s="11" t="s">
        <v>25</v>
      </c>
      <c r="C236" s="27"/>
      <c r="D236" s="14" t="s">
        <v>83</v>
      </c>
      <c r="E236" s="15" t="s">
        <v>137</v>
      </c>
      <c r="F236" s="15" t="s">
        <v>154</v>
      </c>
      <c r="G236" s="15"/>
      <c r="H236" s="74">
        <f>H237</f>
        <v>0</v>
      </c>
      <c r="I236" s="74">
        <f aca="true" t="shared" si="281" ref="H236:L240">I237</f>
        <v>0</v>
      </c>
      <c r="J236" s="74">
        <f t="shared" si="281"/>
        <v>0</v>
      </c>
      <c r="K236" s="74">
        <f t="shared" si="281"/>
        <v>0</v>
      </c>
      <c r="L236" s="74">
        <f t="shared" si="281"/>
        <v>0</v>
      </c>
      <c r="M236" s="94">
        <f>M237</f>
        <v>0</v>
      </c>
      <c r="N236" s="94">
        <f aca="true" t="shared" si="282" ref="M236:Q240">N237</f>
        <v>0</v>
      </c>
      <c r="O236" s="94">
        <f t="shared" si="282"/>
        <v>0</v>
      </c>
      <c r="P236" s="94">
        <f t="shared" si="282"/>
        <v>0</v>
      </c>
      <c r="Q236" s="94">
        <f t="shared" si="282"/>
        <v>0</v>
      </c>
      <c r="R236" s="74">
        <f t="shared" si="261"/>
        <v>0</v>
      </c>
      <c r="S236" s="74">
        <f t="shared" si="262"/>
        <v>0</v>
      </c>
      <c r="T236" s="74">
        <f t="shared" si="263"/>
        <v>0</v>
      </c>
      <c r="U236" s="74">
        <f t="shared" si="264"/>
        <v>0</v>
      </c>
      <c r="V236" s="74">
        <f t="shared" si="265"/>
        <v>0</v>
      </c>
      <c r="W236" s="94">
        <f aca="true" t="shared" si="283" ref="W236:AA237">W237</f>
        <v>0</v>
      </c>
      <c r="X236" s="94">
        <f t="shared" si="283"/>
        <v>0</v>
      </c>
      <c r="Y236" s="94">
        <f t="shared" si="283"/>
        <v>0</v>
      </c>
      <c r="Z236" s="94">
        <f t="shared" si="283"/>
        <v>0</v>
      </c>
      <c r="AA236" s="94">
        <f t="shared" si="283"/>
        <v>0</v>
      </c>
      <c r="AB236" s="74">
        <f t="shared" si="241"/>
        <v>0</v>
      </c>
      <c r="AC236" s="74">
        <f t="shared" si="242"/>
        <v>0</v>
      </c>
      <c r="AD236" s="74">
        <f t="shared" si="243"/>
        <v>0</v>
      </c>
      <c r="AE236" s="74">
        <f t="shared" si="244"/>
        <v>0</v>
      </c>
      <c r="AF236" s="74">
        <f t="shared" si="245"/>
        <v>0</v>
      </c>
      <c r="AG236" s="94">
        <f aca="true" t="shared" si="284" ref="AG236:AK237">AG237</f>
        <v>0</v>
      </c>
      <c r="AH236" s="94">
        <f t="shared" si="284"/>
        <v>0</v>
      </c>
      <c r="AI236" s="94">
        <f t="shared" si="284"/>
        <v>0</v>
      </c>
      <c r="AJ236" s="94">
        <f t="shared" si="284"/>
        <v>0</v>
      </c>
      <c r="AK236" s="94">
        <f t="shared" si="284"/>
        <v>0</v>
      </c>
      <c r="AL236" s="74">
        <f t="shared" si="246"/>
        <v>0</v>
      </c>
      <c r="AM236" s="74">
        <f t="shared" si="247"/>
        <v>0</v>
      </c>
      <c r="AN236" s="74">
        <f t="shared" si="248"/>
        <v>0</v>
      </c>
      <c r="AO236" s="74">
        <f t="shared" si="249"/>
        <v>0</v>
      </c>
      <c r="AP236" s="74">
        <f t="shared" si="250"/>
        <v>0</v>
      </c>
    </row>
    <row r="237" spans="1:42" s="39" customFormat="1" ht="62.25" customHeight="1" hidden="1">
      <c r="A237" s="33"/>
      <c r="B237" s="11" t="s">
        <v>155</v>
      </c>
      <c r="C237" s="27"/>
      <c r="D237" s="14" t="s">
        <v>83</v>
      </c>
      <c r="E237" s="15" t="s">
        <v>137</v>
      </c>
      <c r="F237" s="15" t="s">
        <v>154</v>
      </c>
      <c r="G237" s="15"/>
      <c r="H237" s="74">
        <f t="shared" si="281"/>
        <v>0</v>
      </c>
      <c r="I237" s="74">
        <f t="shared" si="281"/>
        <v>0</v>
      </c>
      <c r="J237" s="54">
        <f>J238</f>
        <v>0</v>
      </c>
      <c r="K237" s="54">
        <f>K238</f>
        <v>0</v>
      </c>
      <c r="L237" s="54">
        <f>L238</f>
        <v>0</v>
      </c>
      <c r="M237" s="94">
        <f t="shared" si="282"/>
        <v>0</v>
      </c>
      <c r="N237" s="94">
        <f t="shared" si="282"/>
        <v>0</v>
      </c>
      <c r="O237" s="95">
        <f>O238</f>
        <v>0</v>
      </c>
      <c r="P237" s="95">
        <f>P238</f>
        <v>0</v>
      </c>
      <c r="Q237" s="95">
        <f>Q238</f>
        <v>0</v>
      </c>
      <c r="R237" s="74">
        <f t="shared" si="261"/>
        <v>0</v>
      </c>
      <c r="S237" s="74">
        <f t="shared" si="262"/>
        <v>0</v>
      </c>
      <c r="T237" s="54">
        <f t="shared" si="263"/>
        <v>0</v>
      </c>
      <c r="U237" s="54">
        <f t="shared" si="264"/>
        <v>0</v>
      </c>
      <c r="V237" s="54">
        <f t="shared" si="265"/>
        <v>0</v>
      </c>
      <c r="W237" s="94">
        <f t="shared" si="283"/>
        <v>0</v>
      </c>
      <c r="X237" s="94">
        <f t="shared" si="283"/>
        <v>0</v>
      </c>
      <c r="Y237" s="95">
        <f t="shared" si="283"/>
        <v>0</v>
      </c>
      <c r="Z237" s="95">
        <f t="shared" si="283"/>
        <v>0</v>
      </c>
      <c r="AA237" s="95">
        <f t="shared" si="283"/>
        <v>0</v>
      </c>
      <c r="AB237" s="74">
        <f t="shared" si="241"/>
        <v>0</v>
      </c>
      <c r="AC237" s="74">
        <f t="shared" si="242"/>
        <v>0</v>
      </c>
      <c r="AD237" s="54">
        <f t="shared" si="243"/>
        <v>0</v>
      </c>
      <c r="AE237" s="54">
        <f t="shared" si="244"/>
        <v>0</v>
      </c>
      <c r="AF237" s="54">
        <f t="shared" si="245"/>
        <v>0</v>
      </c>
      <c r="AG237" s="94">
        <f t="shared" si="284"/>
        <v>0</v>
      </c>
      <c r="AH237" s="94">
        <f t="shared" si="284"/>
        <v>0</v>
      </c>
      <c r="AI237" s="95">
        <f t="shared" si="284"/>
        <v>0</v>
      </c>
      <c r="AJ237" s="95">
        <f t="shared" si="284"/>
        <v>0</v>
      </c>
      <c r="AK237" s="95">
        <f t="shared" si="284"/>
        <v>0</v>
      </c>
      <c r="AL237" s="74">
        <f t="shared" si="246"/>
        <v>0</v>
      </c>
      <c r="AM237" s="74">
        <f t="shared" si="247"/>
        <v>0</v>
      </c>
      <c r="AN237" s="54">
        <f t="shared" si="248"/>
        <v>0</v>
      </c>
      <c r="AO237" s="54">
        <f t="shared" si="249"/>
        <v>0</v>
      </c>
      <c r="AP237" s="54">
        <f t="shared" si="250"/>
        <v>0</v>
      </c>
    </row>
    <row r="238" spans="1:42" s="39" customFormat="1" ht="14.25" customHeight="1" hidden="1">
      <c r="A238" s="33"/>
      <c r="B238" s="42" t="s">
        <v>260</v>
      </c>
      <c r="C238" s="46"/>
      <c r="D238" s="15" t="s">
        <v>83</v>
      </c>
      <c r="E238" s="15" t="s">
        <v>137</v>
      </c>
      <c r="F238" s="15" t="s">
        <v>154</v>
      </c>
      <c r="G238" s="15" t="s">
        <v>261</v>
      </c>
      <c r="H238" s="69">
        <f>I238+L238</f>
        <v>0</v>
      </c>
      <c r="I238" s="69">
        <f>J238+K238</f>
        <v>0</v>
      </c>
      <c r="J238" s="54"/>
      <c r="K238" s="54"/>
      <c r="L238" s="54"/>
      <c r="M238" s="96">
        <f>N238+Q238</f>
        <v>0</v>
      </c>
      <c r="N238" s="96">
        <f>O238+P238</f>
        <v>0</v>
      </c>
      <c r="O238" s="95"/>
      <c r="P238" s="95"/>
      <c r="Q238" s="95"/>
      <c r="R238" s="69">
        <f t="shared" si="261"/>
        <v>0</v>
      </c>
      <c r="S238" s="69">
        <f t="shared" si="262"/>
        <v>0</v>
      </c>
      <c r="T238" s="54">
        <f t="shared" si="263"/>
        <v>0</v>
      </c>
      <c r="U238" s="54">
        <f t="shared" si="264"/>
        <v>0</v>
      </c>
      <c r="V238" s="54">
        <f t="shared" si="265"/>
        <v>0</v>
      </c>
      <c r="W238" s="96">
        <f>X238+AA238</f>
        <v>0</v>
      </c>
      <c r="X238" s="96">
        <f>Y238+Z238</f>
        <v>0</v>
      </c>
      <c r="Y238" s="95"/>
      <c r="Z238" s="95"/>
      <c r="AA238" s="95"/>
      <c r="AB238" s="69">
        <f t="shared" si="241"/>
        <v>0</v>
      </c>
      <c r="AC238" s="69">
        <f t="shared" si="242"/>
        <v>0</v>
      </c>
      <c r="AD238" s="54">
        <f t="shared" si="243"/>
        <v>0</v>
      </c>
      <c r="AE238" s="54">
        <f t="shared" si="244"/>
        <v>0</v>
      </c>
      <c r="AF238" s="54">
        <f t="shared" si="245"/>
        <v>0</v>
      </c>
      <c r="AG238" s="96">
        <f>AH238+AK238</f>
        <v>0</v>
      </c>
      <c r="AH238" s="96">
        <f>AI238+AJ238</f>
        <v>0</v>
      </c>
      <c r="AI238" s="95"/>
      <c r="AJ238" s="95"/>
      <c r="AK238" s="95"/>
      <c r="AL238" s="69">
        <f t="shared" si="246"/>
        <v>0</v>
      </c>
      <c r="AM238" s="69">
        <f t="shared" si="247"/>
        <v>0</v>
      </c>
      <c r="AN238" s="54">
        <f t="shared" si="248"/>
        <v>0</v>
      </c>
      <c r="AO238" s="54">
        <f t="shared" si="249"/>
        <v>0</v>
      </c>
      <c r="AP238" s="54">
        <f t="shared" si="250"/>
        <v>0</v>
      </c>
    </row>
    <row r="239" spans="1:42" s="39" customFormat="1" ht="57">
      <c r="A239" s="33"/>
      <c r="B239" s="11" t="s">
        <v>25</v>
      </c>
      <c r="C239" s="27"/>
      <c r="D239" s="14" t="s">
        <v>83</v>
      </c>
      <c r="E239" s="15" t="s">
        <v>137</v>
      </c>
      <c r="F239" s="15" t="s">
        <v>322</v>
      </c>
      <c r="G239" s="15"/>
      <c r="H239" s="74">
        <f t="shared" si="281"/>
        <v>113439</v>
      </c>
      <c r="I239" s="74">
        <f t="shared" si="281"/>
        <v>0</v>
      </c>
      <c r="J239" s="74">
        <f t="shared" si="281"/>
        <v>0</v>
      </c>
      <c r="K239" s="74">
        <f t="shared" si="281"/>
        <v>0</v>
      </c>
      <c r="L239" s="74">
        <f t="shared" si="281"/>
        <v>113439</v>
      </c>
      <c r="M239" s="94">
        <f t="shared" si="282"/>
        <v>18663</v>
      </c>
      <c r="N239" s="94">
        <f t="shared" si="282"/>
        <v>0</v>
      </c>
      <c r="O239" s="94">
        <f t="shared" si="282"/>
        <v>0</v>
      </c>
      <c r="P239" s="94">
        <f t="shared" si="282"/>
        <v>0</v>
      </c>
      <c r="Q239" s="94">
        <f t="shared" si="282"/>
        <v>18663</v>
      </c>
      <c r="R239" s="74">
        <f t="shared" si="261"/>
        <v>132102</v>
      </c>
      <c r="S239" s="74">
        <f t="shared" si="262"/>
        <v>0</v>
      </c>
      <c r="T239" s="74">
        <f t="shared" si="263"/>
        <v>0</v>
      </c>
      <c r="U239" s="74">
        <f t="shared" si="264"/>
        <v>0</v>
      </c>
      <c r="V239" s="74">
        <f t="shared" si="265"/>
        <v>132102</v>
      </c>
      <c r="W239" s="94">
        <f aca="true" t="shared" si="285" ref="W239:AA240">W240</f>
        <v>0</v>
      </c>
      <c r="X239" s="94">
        <f t="shared" si="285"/>
        <v>132102</v>
      </c>
      <c r="Y239" s="94">
        <f t="shared" si="285"/>
        <v>132102</v>
      </c>
      <c r="Z239" s="94">
        <f t="shared" si="285"/>
        <v>0</v>
      </c>
      <c r="AA239" s="94">
        <f t="shared" si="285"/>
        <v>-132102</v>
      </c>
      <c r="AB239" s="74">
        <f t="shared" si="241"/>
        <v>132102</v>
      </c>
      <c r="AC239" s="74">
        <f t="shared" si="242"/>
        <v>132102</v>
      </c>
      <c r="AD239" s="74">
        <f t="shared" si="243"/>
        <v>132102</v>
      </c>
      <c r="AE239" s="74">
        <f t="shared" si="244"/>
        <v>0</v>
      </c>
      <c r="AF239" s="74">
        <f t="shared" si="245"/>
        <v>0</v>
      </c>
      <c r="AG239" s="94">
        <f aca="true" t="shared" si="286" ref="AG239:AK240">AG240</f>
        <v>-113439</v>
      </c>
      <c r="AH239" s="94">
        <f t="shared" si="286"/>
        <v>-113439</v>
      </c>
      <c r="AI239" s="94">
        <f t="shared" si="286"/>
        <v>-113439</v>
      </c>
      <c r="AJ239" s="94">
        <f t="shared" si="286"/>
        <v>0</v>
      </c>
      <c r="AK239" s="94">
        <f t="shared" si="286"/>
        <v>0</v>
      </c>
      <c r="AL239" s="74">
        <f t="shared" si="246"/>
        <v>18663</v>
      </c>
      <c r="AM239" s="74">
        <f t="shared" si="247"/>
        <v>18663</v>
      </c>
      <c r="AN239" s="74">
        <f t="shared" si="248"/>
        <v>18663</v>
      </c>
      <c r="AO239" s="74">
        <f t="shared" si="249"/>
        <v>0</v>
      </c>
      <c r="AP239" s="74">
        <f t="shared" si="250"/>
        <v>0</v>
      </c>
    </row>
    <row r="240" spans="1:42" s="39" customFormat="1" ht="72.75" customHeight="1">
      <c r="A240" s="33"/>
      <c r="B240" s="11" t="s">
        <v>155</v>
      </c>
      <c r="C240" s="27"/>
      <c r="D240" s="14" t="s">
        <v>83</v>
      </c>
      <c r="E240" s="15" t="s">
        <v>137</v>
      </c>
      <c r="F240" s="15" t="s">
        <v>322</v>
      </c>
      <c r="G240" s="15"/>
      <c r="H240" s="74">
        <f t="shared" si="281"/>
        <v>113439</v>
      </c>
      <c r="I240" s="74">
        <f t="shared" si="281"/>
        <v>0</v>
      </c>
      <c r="J240" s="54">
        <f>J241</f>
        <v>0</v>
      </c>
      <c r="K240" s="54">
        <f>K241</f>
        <v>0</v>
      </c>
      <c r="L240" s="54">
        <f>L241</f>
        <v>113439</v>
      </c>
      <c r="M240" s="94">
        <f t="shared" si="282"/>
        <v>18663</v>
      </c>
      <c r="N240" s="94">
        <f t="shared" si="282"/>
        <v>0</v>
      </c>
      <c r="O240" s="95">
        <f>O241</f>
        <v>0</v>
      </c>
      <c r="P240" s="95">
        <f>P241</f>
        <v>0</v>
      </c>
      <c r="Q240" s="95">
        <f>Q241</f>
        <v>18663</v>
      </c>
      <c r="R240" s="74">
        <f t="shared" si="261"/>
        <v>132102</v>
      </c>
      <c r="S240" s="74">
        <f t="shared" si="262"/>
        <v>0</v>
      </c>
      <c r="T240" s="54">
        <f t="shared" si="263"/>
        <v>0</v>
      </c>
      <c r="U240" s="54">
        <f t="shared" si="264"/>
        <v>0</v>
      </c>
      <c r="V240" s="54">
        <f t="shared" si="265"/>
        <v>132102</v>
      </c>
      <c r="W240" s="94">
        <f t="shared" si="285"/>
        <v>0</v>
      </c>
      <c r="X240" s="94">
        <f t="shared" si="285"/>
        <v>132102</v>
      </c>
      <c r="Y240" s="95">
        <f t="shared" si="285"/>
        <v>132102</v>
      </c>
      <c r="Z240" s="95">
        <f t="shared" si="285"/>
        <v>0</v>
      </c>
      <c r="AA240" s="95">
        <f t="shared" si="285"/>
        <v>-132102</v>
      </c>
      <c r="AB240" s="74">
        <f t="shared" si="241"/>
        <v>132102</v>
      </c>
      <c r="AC240" s="74">
        <f t="shared" si="242"/>
        <v>132102</v>
      </c>
      <c r="AD240" s="54">
        <f t="shared" si="243"/>
        <v>132102</v>
      </c>
      <c r="AE240" s="54">
        <f t="shared" si="244"/>
        <v>0</v>
      </c>
      <c r="AF240" s="54">
        <f t="shared" si="245"/>
        <v>0</v>
      </c>
      <c r="AG240" s="94">
        <f t="shared" si="286"/>
        <v>-113439</v>
      </c>
      <c r="AH240" s="94">
        <f t="shared" si="286"/>
        <v>-113439</v>
      </c>
      <c r="AI240" s="94">
        <f t="shared" si="286"/>
        <v>-113439</v>
      </c>
      <c r="AJ240" s="95">
        <f t="shared" si="286"/>
        <v>0</v>
      </c>
      <c r="AK240" s="95">
        <f t="shared" si="286"/>
        <v>0</v>
      </c>
      <c r="AL240" s="74">
        <f t="shared" si="246"/>
        <v>18663</v>
      </c>
      <c r="AM240" s="74">
        <f t="shared" si="247"/>
        <v>18663</v>
      </c>
      <c r="AN240" s="54">
        <f t="shared" si="248"/>
        <v>18663</v>
      </c>
      <c r="AO240" s="54">
        <f t="shared" si="249"/>
        <v>0</v>
      </c>
      <c r="AP240" s="54">
        <f t="shared" si="250"/>
        <v>0</v>
      </c>
    </row>
    <row r="241" spans="1:42" s="39" customFormat="1" ht="14.25">
      <c r="A241" s="33"/>
      <c r="B241" s="42" t="s">
        <v>260</v>
      </c>
      <c r="C241" s="46"/>
      <c r="D241" s="15" t="s">
        <v>83</v>
      </c>
      <c r="E241" s="15" t="s">
        <v>137</v>
      </c>
      <c r="F241" s="15" t="s">
        <v>322</v>
      </c>
      <c r="G241" s="15" t="s">
        <v>261</v>
      </c>
      <c r="H241" s="69">
        <f>I241+L241</f>
        <v>113439</v>
      </c>
      <c r="I241" s="69">
        <f>J241+K241</f>
        <v>0</v>
      </c>
      <c r="J241" s="54"/>
      <c r="K241" s="54"/>
      <c r="L241" s="54">
        <f>83063+30376</f>
        <v>113439</v>
      </c>
      <c r="M241" s="96">
        <f>N241+Q241</f>
        <v>18663</v>
      </c>
      <c r="N241" s="96">
        <f>O241+P241</f>
        <v>0</v>
      </c>
      <c r="O241" s="95"/>
      <c r="P241" s="95"/>
      <c r="Q241" s="95">
        <v>18663</v>
      </c>
      <c r="R241" s="69">
        <f t="shared" si="261"/>
        <v>132102</v>
      </c>
      <c r="S241" s="69">
        <f t="shared" si="262"/>
        <v>0</v>
      </c>
      <c r="T241" s="54">
        <f t="shared" si="263"/>
        <v>0</v>
      </c>
      <c r="U241" s="54">
        <f t="shared" si="264"/>
        <v>0</v>
      </c>
      <c r="V241" s="54">
        <f t="shared" si="265"/>
        <v>132102</v>
      </c>
      <c r="W241" s="96">
        <f>X241+AA241</f>
        <v>0</v>
      </c>
      <c r="X241" s="96">
        <f>Y241+Z241</f>
        <v>132102</v>
      </c>
      <c r="Y241" s="95">
        <f>18663+113439</f>
        <v>132102</v>
      </c>
      <c r="Z241" s="95"/>
      <c r="AA241" s="95">
        <f>-18663-113439</f>
        <v>-132102</v>
      </c>
      <c r="AB241" s="69">
        <f t="shared" si="241"/>
        <v>132102</v>
      </c>
      <c r="AC241" s="69">
        <f t="shared" si="242"/>
        <v>132102</v>
      </c>
      <c r="AD241" s="54">
        <f t="shared" si="243"/>
        <v>132102</v>
      </c>
      <c r="AE241" s="54">
        <f t="shared" si="244"/>
        <v>0</v>
      </c>
      <c r="AF241" s="54">
        <f t="shared" si="245"/>
        <v>0</v>
      </c>
      <c r="AG241" s="94">
        <f>AH241+AK241</f>
        <v>-113439</v>
      </c>
      <c r="AH241" s="94">
        <f>AI241+AJ241</f>
        <v>-113439</v>
      </c>
      <c r="AI241" s="94">
        <v>-113439</v>
      </c>
      <c r="AJ241" s="95"/>
      <c r="AK241" s="95"/>
      <c r="AL241" s="69">
        <f t="shared" si="246"/>
        <v>18663</v>
      </c>
      <c r="AM241" s="69">
        <f t="shared" si="247"/>
        <v>18663</v>
      </c>
      <c r="AN241" s="54">
        <f t="shared" si="248"/>
        <v>18663</v>
      </c>
      <c r="AO241" s="54">
        <f t="shared" si="249"/>
        <v>0</v>
      </c>
      <c r="AP241" s="54">
        <f t="shared" si="250"/>
        <v>0</v>
      </c>
    </row>
    <row r="242" spans="1:42" s="39" customFormat="1" ht="14.25">
      <c r="A242" s="43"/>
      <c r="B242" s="18" t="s">
        <v>87</v>
      </c>
      <c r="C242" s="11"/>
      <c r="D242" s="13" t="s">
        <v>83</v>
      </c>
      <c r="E242" s="13" t="s">
        <v>139</v>
      </c>
      <c r="F242" s="13"/>
      <c r="G242" s="13"/>
      <c r="H242" s="57">
        <f aca="true" t="shared" si="287" ref="H242:Q242">H246+H249+H252+H255+H243</f>
        <v>257958.2</v>
      </c>
      <c r="I242" s="57">
        <f t="shared" si="287"/>
        <v>72973</v>
      </c>
      <c r="J242" s="57">
        <f t="shared" si="287"/>
        <v>69021</v>
      </c>
      <c r="K242" s="57">
        <f t="shared" si="287"/>
        <v>3952</v>
      </c>
      <c r="L242" s="57">
        <f t="shared" si="287"/>
        <v>184985.2</v>
      </c>
      <c r="M242" s="102">
        <f t="shared" si="287"/>
        <v>1242.6000000000001</v>
      </c>
      <c r="N242" s="102">
        <f t="shared" si="287"/>
        <v>1</v>
      </c>
      <c r="O242" s="102">
        <f t="shared" si="287"/>
        <v>1</v>
      </c>
      <c r="P242" s="102">
        <f t="shared" si="287"/>
        <v>0</v>
      </c>
      <c r="Q242" s="102">
        <f t="shared" si="287"/>
        <v>1241.6000000000001</v>
      </c>
      <c r="R242" s="57">
        <f t="shared" si="261"/>
        <v>259200.80000000002</v>
      </c>
      <c r="S242" s="57">
        <f t="shared" si="262"/>
        <v>72974</v>
      </c>
      <c r="T242" s="57">
        <f t="shared" si="263"/>
        <v>69022</v>
      </c>
      <c r="U242" s="57">
        <f t="shared" si="264"/>
        <v>3952</v>
      </c>
      <c r="V242" s="57">
        <f t="shared" si="265"/>
        <v>186226.80000000002</v>
      </c>
      <c r="W242" s="102">
        <f>W246+W249+W252+W255+W243</f>
        <v>0</v>
      </c>
      <c r="X242" s="102">
        <f>X246+X249+X252+X255+X243</f>
        <v>27504.6</v>
      </c>
      <c r="Y242" s="102">
        <f>Y246+Y249+Y252+Y255+Y243</f>
        <v>27504.6</v>
      </c>
      <c r="Z242" s="102">
        <f>Z246+Z249+Z252+Z255+Z243</f>
        <v>0</v>
      </c>
      <c r="AA242" s="102">
        <f>AA246+AA249+AA252+AA255+AA243</f>
        <v>-27504.6</v>
      </c>
      <c r="AB242" s="57">
        <f t="shared" si="241"/>
        <v>259200.80000000002</v>
      </c>
      <c r="AC242" s="57">
        <f t="shared" si="242"/>
        <v>100478.6</v>
      </c>
      <c r="AD242" s="57">
        <f t="shared" si="243"/>
        <v>96526.6</v>
      </c>
      <c r="AE242" s="57">
        <f t="shared" si="244"/>
        <v>3952</v>
      </c>
      <c r="AF242" s="57">
        <f t="shared" si="245"/>
        <v>158722.2</v>
      </c>
      <c r="AG242" s="102">
        <f>AG246+AG249+AG252+AG255+AG243</f>
        <v>-30580.9</v>
      </c>
      <c r="AH242" s="102">
        <f>AH246+AH249+AH252+AH255+AH243</f>
        <v>-15911.5</v>
      </c>
      <c r="AI242" s="102">
        <f>AI246+AI249+AI252+AI255+AI243</f>
        <v>-15911.5</v>
      </c>
      <c r="AJ242" s="102">
        <f>AJ246+AJ249+AJ252+AJ255+AJ243</f>
        <v>0</v>
      </c>
      <c r="AK242" s="102">
        <f>AK246+AK249+AK252+AK255+AK243</f>
        <v>-14669.4</v>
      </c>
      <c r="AL242" s="57">
        <f t="shared" si="246"/>
        <v>228619.90000000002</v>
      </c>
      <c r="AM242" s="57">
        <f t="shared" si="247"/>
        <v>84567.1</v>
      </c>
      <c r="AN242" s="57">
        <f t="shared" si="248"/>
        <v>80615.1</v>
      </c>
      <c r="AO242" s="57">
        <f t="shared" si="249"/>
        <v>3952</v>
      </c>
      <c r="AP242" s="57">
        <f t="shared" si="250"/>
        <v>144052.80000000002</v>
      </c>
    </row>
    <row r="243" spans="1:42" s="39" customFormat="1" ht="45" customHeight="1" hidden="1">
      <c r="A243" s="29"/>
      <c r="B243" s="10" t="s">
        <v>257</v>
      </c>
      <c r="C243" s="12"/>
      <c r="D243" s="14" t="s">
        <v>83</v>
      </c>
      <c r="E243" s="15" t="s">
        <v>139</v>
      </c>
      <c r="F243" s="15" t="s">
        <v>61</v>
      </c>
      <c r="G243" s="15"/>
      <c r="H243" s="58">
        <f>H244</f>
        <v>0</v>
      </c>
      <c r="I243" s="58">
        <f>I244</f>
        <v>0</v>
      </c>
      <c r="J243" s="58">
        <f aca="true" t="shared" si="288" ref="H243:L244">J244</f>
        <v>0</v>
      </c>
      <c r="K243" s="58">
        <f t="shared" si="288"/>
        <v>0</v>
      </c>
      <c r="L243" s="58">
        <f t="shared" si="288"/>
        <v>0</v>
      </c>
      <c r="M243" s="99">
        <f>M244</f>
        <v>0</v>
      </c>
      <c r="N243" s="99">
        <f>N244</f>
        <v>0</v>
      </c>
      <c r="O243" s="99">
        <f aca="true" t="shared" si="289" ref="M243:Q244">O244</f>
        <v>0</v>
      </c>
      <c r="P243" s="99">
        <f t="shared" si="289"/>
        <v>0</v>
      </c>
      <c r="Q243" s="99">
        <f t="shared" si="289"/>
        <v>0</v>
      </c>
      <c r="R243" s="58">
        <f t="shared" si="261"/>
        <v>0</v>
      </c>
      <c r="S243" s="58">
        <f t="shared" si="262"/>
        <v>0</v>
      </c>
      <c r="T243" s="58">
        <f t="shared" si="263"/>
        <v>0</v>
      </c>
      <c r="U243" s="58">
        <f t="shared" si="264"/>
        <v>0</v>
      </c>
      <c r="V243" s="58">
        <f t="shared" si="265"/>
        <v>0</v>
      </c>
      <c r="W243" s="99">
        <f>W244</f>
        <v>0</v>
      </c>
      <c r="X243" s="99">
        <f>X244</f>
        <v>0</v>
      </c>
      <c r="Y243" s="99">
        <f aca="true" t="shared" si="290" ref="W243:AA244">Y244</f>
        <v>0</v>
      </c>
      <c r="Z243" s="99">
        <f t="shared" si="290"/>
        <v>0</v>
      </c>
      <c r="AA243" s="99">
        <f t="shared" si="290"/>
        <v>0</v>
      </c>
      <c r="AB243" s="58">
        <f t="shared" si="241"/>
        <v>0</v>
      </c>
      <c r="AC243" s="58">
        <f t="shared" si="242"/>
        <v>0</v>
      </c>
      <c r="AD243" s="58">
        <f t="shared" si="243"/>
        <v>0</v>
      </c>
      <c r="AE243" s="58">
        <f t="shared" si="244"/>
        <v>0</v>
      </c>
      <c r="AF243" s="58">
        <f t="shared" si="245"/>
        <v>0</v>
      </c>
      <c r="AG243" s="99">
        <f>AG244</f>
        <v>0</v>
      </c>
      <c r="AH243" s="99">
        <f>AH244</f>
        <v>0</v>
      </c>
      <c r="AI243" s="99">
        <f aca="true" t="shared" si="291" ref="AG243:AK244">AI244</f>
        <v>0</v>
      </c>
      <c r="AJ243" s="99">
        <f t="shared" si="291"/>
        <v>0</v>
      </c>
      <c r="AK243" s="99">
        <f t="shared" si="291"/>
        <v>0</v>
      </c>
      <c r="AL243" s="58">
        <f t="shared" si="246"/>
        <v>0</v>
      </c>
      <c r="AM243" s="58">
        <f t="shared" si="247"/>
        <v>0</v>
      </c>
      <c r="AN243" s="58">
        <f t="shared" si="248"/>
        <v>0</v>
      </c>
      <c r="AO243" s="58">
        <f t="shared" si="249"/>
        <v>0</v>
      </c>
      <c r="AP243" s="58">
        <f t="shared" si="250"/>
        <v>0</v>
      </c>
    </row>
    <row r="244" spans="1:42" s="39" customFormat="1" ht="57.75" customHeight="1" hidden="1">
      <c r="A244" s="33"/>
      <c r="B244" s="11" t="s">
        <v>276</v>
      </c>
      <c r="C244" s="11"/>
      <c r="D244" s="15" t="s">
        <v>83</v>
      </c>
      <c r="E244" s="15" t="s">
        <v>139</v>
      </c>
      <c r="F244" s="15" t="s">
        <v>259</v>
      </c>
      <c r="G244" s="15"/>
      <c r="H244" s="58">
        <f t="shared" si="288"/>
        <v>0</v>
      </c>
      <c r="I244" s="58">
        <f t="shared" si="288"/>
        <v>0</v>
      </c>
      <c r="J244" s="58">
        <f t="shared" si="288"/>
        <v>0</v>
      </c>
      <c r="K244" s="58">
        <f t="shared" si="288"/>
        <v>0</v>
      </c>
      <c r="L244" s="58">
        <f t="shared" si="288"/>
        <v>0</v>
      </c>
      <c r="M244" s="99">
        <f t="shared" si="289"/>
        <v>0</v>
      </c>
      <c r="N244" s="99">
        <f t="shared" si="289"/>
        <v>0</v>
      </c>
      <c r="O244" s="99">
        <f t="shared" si="289"/>
        <v>0</v>
      </c>
      <c r="P244" s="99">
        <f t="shared" si="289"/>
        <v>0</v>
      </c>
      <c r="Q244" s="99">
        <f t="shared" si="289"/>
        <v>0</v>
      </c>
      <c r="R244" s="58">
        <f t="shared" si="261"/>
        <v>0</v>
      </c>
      <c r="S244" s="58">
        <f t="shared" si="262"/>
        <v>0</v>
      </c>
      <c r="T244" s="58">
        <f t="shared" si="263"/>
        <v>0</v>
      </c>
      <c r="U244" s="58">
        <f t="shared" si="264"/>
        <v>0</v>
      </c>
      <c r="V244" s="58">
        <f t="shared" si="265"/>
        <v>0</v>
      </c>
      <c r="W244" s="99">
        <f t="shared" si="290"/>
        <v>0</v>
      </c>
      <c r="X244" s="99">
        <f t="shared" si="290"/>
        <v>0</v>
      </c>
      <c r="Y244" s="99">
        <f t="shared" si="290"/>
        <v>0</v>
      </c>
      <c r="Z244" s="99">
        <f t="shared" si="290"/>
        <v>0</v>
      </c>
      <c r="AA244" s="99">
        <f t="shared" si="290"/>
        <v>0</v>
      </c>
      <c r="AB244" s="58">
        <f t="shared" si="241"/>
        <v>0</v>
      </c>
      <c r="AC244" s="58">
        <f t="shared" si="242"/>
        <v>0</v>
      </c>
      <c r="AD244" s="58">
        <f t="shared" si="243"/>
        <v>0</v>
      </c>
      <c r="AE244" s="58">
        <f t="shared" si="244"/>
        <v>0</v>
      </c>
      <c r="AF244" s="58">
        <f t="shared" si="245"/>
        <v>0</v>
      </c>
      <c r="AG244" s="99">
        <f t="shared" si="291"/>
        <v>0</v>
      </c>
      <c r="AH244" s="99">
        <f t="shared" si="291"/>
        <v>0</v>
      </c>
      <c r="AI244" s="99">
        <f t="shared" si="291"/>
        <v>0</v>
      </c>
      <c r="AJ244" s="99">
        <f t="shared" si="291"/>
        <v>0</v>
      </c>
      <c r="AK244" s="99">
        <f t="shared" si="291"/>
        <v>0</v>
      </c>
      <c r="AL244" s="58">
        <f t="shared" si="246"/>
        <v>0</v>
      </c>
      <c r="AM244" s="58">
        <f t="shared" si="247"/>
        <v>0</v>
      </c>
      <c r="AN244" s="58">
        <f t="shared" si="248"/>
        <v>0</v>
      </c>
      <c r="AO244" s="58">
        <f t="shared" si="249"/>
        <v>0</v>
      </c>
      <c r="AP244" s="58">
        <f t="shared" si="250"/>
        <v>0</v>
      </c>
    </row>
    <row r="245" spans="1:42" s="39" customFormat="1" ht="15.75" customHeight="1" hidden="1">
      <c r="A245" s="33"/>
      <c r="B245" s="42" t="s">
        <v>260</v>
      </c>
      <c r="C245" s="11"/>
      <c r="D245" s="15" t="s">
        <v>83</v>
      </c>
      <c r="E245" s="15" t="s">
        <v>139</v>
      </c>
      <c r="F245" s="15" t="s">
        <v>259</v>
      </c>
      <c r="G245" s="15" t="s">
        <v>261</v>
      </c>
      <c r="H245" s="69">
        <f>I245+L245</f>
        <v>0</v>
      </c>
      <c r="I245" s="69">
        <f>J245+K245</f>
        <v>0</v>
      </c>
      <c r="J245" s="54"/>
      <c r="K245" s="54"/>
      <c r="L245" s="54"/>
      <c r="M245" s="96">
        <f>N245+Q245</f>
        <v>0</v>
      </c>
      <c r="N245" s="96">
        <f>O245+P245</f>
        <v>0</v>
      </c>
      <c r="O245" s="95"/>
      <c r="P245" s="95"/>
      <c r="Q245" s="95"/>
      <c r="R245" s="69">
        <f t="shared" si="261"/>
        <v>0</v>
      </c>
      <c r="S245" s="69">
        <f t="shared" si="262"/>
        <v>0</v>
      </c>
      <c r="T245" s="54">
        <f t="shared" si="263"/>
        <v>0</v>
      </c>
      <c r="U245" s="54">
        <f t="shared" si="264"/>
        <v>0</v>
      </c>
      <c r="V245" s="54">
        <f t="shared" si="265"/>
        <v>0</v>
      </c>
      <c r="W245" s="96">
        <f>X245+AA245</f>
        <v>0</v>
      </c>
      <c r="X245" s="96">
        <f>Y245+Z245</f>
        <v>0</v>
      </c>
      <c r="Y245" s="95"/>
      <c r="Z245" s="95"/>
      <c r="AA245" s="95"/>
      <c r="AB245" s="69">
        <f t="shared" si="241"/>
        <v>0</v>
      </c>
      <c r="AC245" s="69">
        <f t="shared" si="242"/>
        <v>0</v>
      </c>
      <c r="AD245" s="54">
        <f t="shared" si="243"/>
        <v>0</v>
      </c>
      <c r="AE245" s="54">
        <f t="shared" si="244"/>
        <v>0</v>
      </c>
      <c r="AF245" s="54">
        <f t="shared" si="245"/>
        <v>0</v>
      </c>
      <c r="AG245" s="96">
        <f>AH245+AK245</f>
        <v>0</v>
      </c>
      <c r="AH245" s="96">
        <f>AI245+AJ245</f>
        <v>0</v>
      </c>
      <c r="AI245" s="95"/>
      <c r="AJ245" s="95"/>
      <c r="AK245" s="95"/>
      <c r="AL245" s="69">
        <f t="shared" si="246"/>
        <v>0</v>
      </c>
      <c r="AM245" s="69">
        <f t="shared" si="247"/>
        <v>0</v>
      </c>
      <c r="AN245" s="54">
        <f t="shared" si="248"/>
        <v>0</v>
      </c>
      <c r="AO245" s="54">
        <f t="shared" si="249"/>
        <v>0</v>
      </c>
      <c r="AP245" s="54">
        <f t="shared" si="250"/>
        <v>0</v>
      </c>
    </row>
    <row r="246" spans="1:42" s="39" customFormat="1" ht="28.5">
      <c r="A246" s="33"/>
      <c r="B246" s="11" t="s">
        <v>88</v>
      </c>
      <c r="C246" s="11"/>
      <c r="D246" s="15" t="s">
        <v>83</v>
      </c>
      <c r="E246" s="15" t="s">
        <v>139</v>
      </c>
      <c r="F246" s="15">
        <v>4210000</v>
      </c>
      <c r="G246" s="15"/>
      <c r="H246" s="58">
        <f>H247</f>
        <v>179588</v>
      </c>
      <c r="I246" s="58">
        <f>I247</f>
        <v>31928</v>
      </c>
      <c r="J246" s="58">
        <f aca="true" t="shared" si="292" ref="I246:L247">J247</f>
        <v>31860</v>
      </c>
      <c r="K246" s="58">
        <f t="shared" si="292"/>
        <v>68</v>
      </c>
      <c r="L246" s="58">
        <f t="shared" si="292"/>
        <v>147660</v>
      </c>
      <c r="M246" s="99">
        <f>M247</f>
        <v>1054.6000000000001</v>
      </c>
      <c r="N246" s="99">
        <f>N247</f>
        <v>1</v>
      </c>
      <c r="O246" s="99">
        <f aca="true" t="shared" si="293" ref="N246:Q247">O247</f>
        <v>1</v>
      </c>
      <c r="P246" s="99">
        <f t="shared" si="293"/>
        <v>0</v>
      </c>
      <c r="Q246" s="99">
        <f t="shared" si="293"/>
        <v>1053.6000000000001</v>
      </c>
      <c r="R246" s="58">
        <f t="shared" si="261"/>
        <v>180642.6</v>
      </c>
      <c r="S246" s="58">
        <f t="shared" si="262"/>
        <v>31929</v>
      </c>
      <c r="T246" s="58">
        <f t="shared" si="263"/>
        <v>31861</v>
      </c>
      <c r="U246" s="58">
        <f t="shared" si="264"/>
        <v>68</v>
      </c>
      <c r="V246" s="58">
        <f t="shared" si="265"/>
        <v>148713.6</v>
      </c>
      <c r="W246" s="99">
        <f>W247</f>
        <v>0</v>
      </c>
      <c r="X246" s="99">
        <f>X247</f>
        <v>9220.6</v>
      </c>
      <c r="Y246" s="99">
        <f aca="true" t="shared" si="294" ref="X246:AA247">Y247</f>
        <v>9220.6</v>
      </c>
      <c r="Z246" s="99">
        <f t="shared" si="294"/>
        <v>0</v>
      </c>
      <c r="AA246" s="99">
        <f t="shared" si="294"/>
        <v>-9220.6</v>
      </c>
      <c r="AB246" s="58">
        <f t="shared" si="241"/>
        <v>180642.6</v>
      </c>
      <c r="AC246" s="58">
        <f t="shared" si="242"/>
        <v>41149.6</v>
      </c>
      <c r="AD246" s="58">
        <f t="shared" si="243"/>
        <v>41081.6</v>
      </c>
      <c r="AE246" s="58">
        <f t="shared" si="244"/>
        <v>68</v>
      </c>
      <c r="AF246" s="58">
        <f t="shared" si="245"/>
        <v>139493</v>
      </c>
      <c r="AG246" s="99">
        <f>AG247</f>
        <v>-8131.9</v>
      </c>
      <c r="AH246" s="99">
        <f>AH247</f>
        <v>-8377.5</v>
      </c>
      <c r="AI246" s="99">
        <f aca="true" t="shared" si="295" ref="AH246:AK247">AI247</f>
        <v>-8377.5</v>
      </c>
      <c r="AJ246" s="99">
        <f t="shared" si="295"/>
        <v>0</v>
      </c>
      <c r="AK246" s="99">
        <f t="shared" si="295"/>
        <v>245.6</v>
      </c>
      <c r="AL246" s="58">
        <f t="shared" si="246"/>
        <v>172510.7</v>
      </c>
      <c r="AM246" s="58">
        <f t="shared" si="247"/>
        <v>32772.1</v>
      </c>
      <c r="AN246" s="58">
        <f t="shared" si="248"/>
        <v>32704.1</v>
      </c>
      <c r="AO246" s="58">
        <f t="shared" si="249"/>
        <v>68</v>
      </c>
      <c r="AP246" s="58">
        <f t="shared" si="250"/>
        <v>139738.6</v>
      </c>
    </row>
    <row r="247" spans="1:42" s="39" customFormat="1" ht="28.5">
      <c r="A247" s="33"/>
      <c r="B247" s="11" t="s">
        <v>86</v>
      </c>
      <c r="C247" s="11"/>
      <c r="D247" s="15" t="s">
        <v>83</v>
      </c>
      <c r="E247" s="15" t="s">
        <v>139</v>
      </c>
      <c r="F247" s="15">
        <v>4219900</v>
      </c>
      <c r="G247" s="15"/>
      <c r="H247" s="58">
        <f>H248</f>
        <v>179588</v>
      </c>
      <c r="I247" s="58">
        <f t="shared" si="292"/>
        <v>31928</v>
      </c>
      <c r="J247" s="58">
        <f t="shared" si="292"/>
        <v>31860</v>
      </c>
      <c r="K247" s="58">
        <f t="shared" si="292"/>
        <v>68</v>
      </c>
      <c r="L247" s="58">
        <f t="shared" si="292"/>
        <v>147660</v>
      </c>
      <c r="M247" s="99">
        <f>M248</f>
        <v>1054.6000000000001</v>
      </c>
      <c r="N247" s="99">
        <f t="shared" si="293"/>
        <v>1</v>
      </c>
      <c r="O247" s="99">
        <f t="shared" si="293"/>
        <v>1</v>
      </c>
      <c r="P247" s="99">
        <f t="shared" si="293"/>
        <v>0</v>
      </c>
      <c r="Q247" s="99">
        <f t="shared" si="293"/>
        <v>1053.6000000000001</v>
      </c>
      <c r="R247" s="58">
        <f t="shared" si="261"/>
        <v>180642.6</v>
      </c>
      <c r="S247" s="58">
        <f t="shared" si="262"/>
        <v>31929</v>
      </c>
      <c r="T247" s="58">
        <f t="shared" si="263"/>
        <v>31861</v>
      </c>
      <c r="U247" s="58">
        <f t="shared" si="264"/>
        <v>68</v>
      </c>
      <c r="V247" s="58">
        <f t="shared" si="265"/>
        <v>148713.6</v>
      </c>
      <c r="W247" s="99">
        <f>W248</f>
        <v>0</v>
      </c>
      <c r="X247" s="99">
        <f t="shared" si="294"/>
        <v>9220.6</v>
      </c>
      <c r="Y247" s="99">
        <f t="shared" si="294"/>
        <v>9220.6</v>
      </c>
      <c r="Z247" s="99">
        <f t="shared" si="294"/>
        <v>0</v>
      </c>
      <c r="AA247" s="99">
        <f t="shared" si="294"/>
        <v>-9220.6</v>
      </c>
      <c r="AB247" s="58">
        <f t="shared" si="241"/>
        <v>180642.6</v>
      </c>
      <c r="AC247" s="58">
        <f t="shared" si="242"/>
        <v>41149.6</v>
      </c>
      <c r="AD247" s="58">
        <f t="shared" si="243"/>
        <v>41081.6</v>
      </c>
      <c r="AE247" s="58">
        <f t="shared" si="244"/>
        <v>68</v>
      </c>
      <c r="AF247" s="58">
        <f t="shared" si="245"/>
        <v>139493</v>
      </c>
      <c r="AG247" s="99">
        <f>AG248</f>
        <v>-8131.9</v>
      </c>
      <c r="AH247" s="99">
        <f t="shared" si="295"/>
        <v>-8377.5</v>
      </c>
      <c r="AI247" s="99">
        <f t="shared" si="295"/>
        <v>-8377.5</v>
      </c>
      <c r="AJ247" s="99">
        <f t="shared" si="295"/>
        <v>0</v>
      </c>
      <c r="AK247" s="99">
        <f t="shared" si="295"/>
        <v>245.6</v>
      </c>
      <c r="AL247" s="58">
        <f t="shared" si="246"/>
        <v>172510.7</v>
      </c>
      <c r="AM247" s="58">
        <f t="shared" si="247"/>
        <v>32772.1</v>
      </c>
      <c r="AN247" s="58">
        <f t="shared" si="248"/>
        <v>32704.1</v>
      </c>
      <c r="AO247" s="58">
        <f t="shared" si="249"/>
        <v>68</v>
      </c>
      <c r="AP247" s="58">
        <f t="shared" si="250"/>
        <v>139738.6</v>
      </c>
    </row>
    <row r="248" spans="1:42" s="39" customFormat="1" ht="28.5">
      <c r="A248" s="33"/>
      <c r="B248" s="11" t="s">
        <v>184</v>
      </c>
      <c r="C248" s="11"/>
      <c r="D248" s="15" t="s">
        <v>83</v>
      </c>
      <c r="E248" s="15" t="s">
        <v>139</v>
      </c>
      <c r="F248" s="15">
        <v>4219900</v>
      </c>
      <c r="G248" s="15" t="s">
        <v>199</v>
      </c>
      <c r="H248" s="58">
        <f>I248+L248</f>
        <v>179588</v>
      </c>
      <c r="I248" s="58">
        <f>J248+K248</f>
        <v>31928</v>
      </c>
      <c r="J248" s="54">
        <f>31832+28</f>
        <v>31860</v>
      </c>
      <c r="K248" s="54">
        <v>68</v>
      </c>
      <c r="L248" s="54">
        <f>139435+58+8167</f>
        <v>147660</v>
      </c>
      <c r="M248" s="99">
        <f>N248+Q248</f>
        <v>1054.6000000000001</v>
      </c>
      <c r="N248" s="99">
        <f>O248+P248</f>
        <v>1</v>
      </c>
      <c r="O248" s="95">
        <f>(1)</f>
        <v>1</v>
      </c>
      <c r="P248" s="95"/>
      <c r="Q248" s="95">
        <f>57.2+522.7+473.7</f>
        <v>1053.6000000000001</v>
      </c>
      <c r="R248" s="58">
        <f t="shared" si="261"/>
        <v>180642.6</v>
      </c>
      <c r="S248" s="58">
        <f t="shared" si="262"/>
        <v>31929</v>
      </c>
      <c r="T248" s="54">
        <f t="shared" si="263"/>
        <v>31861</v>
      </c>
      <c r="U248" s="54">
        <f t="shared" si="264"/>
        <v>68</v>
      </c>
      <c r="V248" s="54">
        <f t="shared" si="265"/>
        <v>148713.6</v>
      </c>
      <c r="W248" s="99">
        <f>X248+AA248</f>
        <v>0</v>
      </c>
      <c r="X248" s="99">
        <f>Y248+Z248</f>
        <v>9220.6</v>
      </c>
      <c r="Y248" s="95">
        <f>1053.6+8167</f>
        <v>9220.6</v>
      </c>
      <c r="Z248" s="95"/>
      <c r="AA248" s="95">
        <f>-1053.6-8167</f>
        <v>-9220.6</v>
      </c>
      <c r="AB248" s="58">
        <f t="shared" si="241"/>
        <v>180642.6</v>
      </c>
      <c r="AC248" s="58">
        <f t="shared" si="242"/>
        <v>41149.6</v>
      </c>
      <c r="AD248" s="54">
        <f t="shared" si="243"/>
        <v>41081.6</v>
      </c>
      <c r="AE248" s="54">
        <f t="shared" si="244"/>
        <v>68</v>
      </c>
      <c r="AF248" s="54">
        <f t="shared" si="245"/>
        <v>139493</v>
      </c>
      <c r="AG248" s="99">
        <f>AH248+AK248</f>
        <v>-8131.9</v>
      </c>
      <c r="AH248" s="99">
        <f>AI248+AJ248</f>
        <v>-8377.5</v>
      </c>
      <c r="AI248" s="95">
        <f>-5733+516.5-3161</f>
        <v>-8377.5</v>
      </c>
      <c r="AJ248" s="95"/>
      <c r="AK248" s="95">
        <f>13803-13557-0.4</f>
        <v>245.6</v>
      </c>
      <c r="AL248" s="58">
        <f t="shared" si="246"/>
        <v>172510.7</v>
      </c>
      <c r="AM248" s="58">
        <f t="shared" si="247"/>
        <v>32772.1</v>
      </c>
      <c r="AN248" s="54">
        <f t="shared" si="248"/>
        <v>32704.1</v>
      </c>
      <c r="AO248" s="54">
        <f t="shared" si="249"/>
        <v>68</v>
      </c>
      <c r="AP248" s="54">
        <f t="shared" si="250"/>
        <v>139738.6</v>
      </c>
    </row>
    <row r="249" spans="1:42" s="39" customFormat="1" ht="28.5">
      <c r="A249" s="33"/>
      <c r="B249" s="11" t="s">
        <v>89</v>
      </c>
      <c r="C249" s="11"/>
      <c r="D249" s="15" t="s">
        <v>83</v>
      </c>
      <c r="E249" s="15" t="s">
        <v>139</v>
      </c>
      <c r="F249" s="15">
        <v>4230000</v>
      </c>
      <c r="G249" s="15"/>
      <c r="H249" s="58">
        <f>H250</f>
        <v>59141</v>
      </c>
      <c r="I249" s="58">
        <f>I250</f>
        <v>41045</v>
      </c>
      <c r="J249" s="58">
        <f aca="true" t="shared" si="296" ref="I249:L250">J250</f>
        <v>37161</v>
      </c>
      <c r="K249" s="58">
        <f t="shared" si="296"/>
        <v>3884</v>
      </c>
      <c r="L249" s="58">
        <f t="shared" si="296"/>
        <v>18096</v>
      </c>
      <c r="M249" s="99">
        <f>M250</f>
        <v>188</v>
      </c>
      <c r="N249" s="99">
        <f>N250</f>
        <v>0</v>
      </c>
      <c r="O249" s="99">
        <f aca="true" t="shared" si="297" ref="N249:Q250">O250</f>
        <v>0</v>
      </c>
      <c r="P249" s="99">
        <f t="shared" si="297"/>
        <v>0</v>
      </c>
      <c r="Q249" s="99">
        <f t="shared" si="297"/>
        <v>188</v>
      </c>
      <c r="R249" s="58">
        <f t="shared" si="261"/>
        <v>59329</v>
      </c>
      <c r="S249" s="58">
        <f t="shared" si="262"/>
        <v>41045</v>
      </c>
      <c r="T249" s="58">
        <f t="shared" si="263"/>
        <v>37161</v>
      </c>
      <c r="U249" s="58">
        <f t="shared" si="264"/>
        <v>3884</v>
      </c>
      <c r="V249" s="58">
        <f t="shared" si="265"/>
        <v>18284</v>
      </c>
      <c r="W249" s="99">
        <f>W250</f>
        <v>0</v>
      </c>
      <c r="X249" s="99">
        <f>X250</f>
        <v>18284</v>
      </c>
      <c r="Y249" s="99">
        <f aca="true" t="shared" si="298" ref="X249:AA250">Y250</f>
        <v>18284</v>
      </c>
      <c r="Z249" s="99">
        <f t="shared" si="298"/>
        <v>0</v>
      </c>
      <c r="AA249" s="99">
        <f t="shared" si="298"/>
        <v>-18284</v>
      </c>
      <c r="AB249" s="58">
        <f t="shared" si="241"/>
        <v>59329</v>
      </c>
      <c r="AC249" s="58">
        <f t="shared" si="242"/>
        <v>59329</v>
      </c>
      <c r="AD249" s="58">
        <f t="shared" si="243"/>
        <v>55445</v>
      </c>
      <c r="AE249" s="58">
        <f t="shared" si="244"/>
        <v>3884</v>
      </c>
      <c r="AF249" s="58">
        <f t="shared" si="245"/>
        <v>0</v>
      </c>
      <c r="AG249" s="99">
        <f>AG250</f>
        <v>-7534</v>
      </c>
      <c r="AH249" s="99">
        <f>AH250</f>
        <v>-7534</v>
      </c>
      <c r="AI249" s="99">
        <f aca="true" t="shared" si="299" ref="AH249:AK250">AI250</f>
        <v>-7534</v>
      </c>
      <c r="AJ249" s="99">
        <f t="shared" si="299"/>
        <v>0</v>
      </c>
      <c r="AK249" s="99">
        <f t="shared" si="299"/>
        <v>0</v>
      </c>
      <c r="AL249" s="58">
        <f t="shared" si="246"/>
        <v>51795</v>
      </c>
      <c r="AM249" s="58">
        <f t="shared" si="247"/>
        <v>51795</v>
      </c>
      <c r="AN249" s="58">
        <f t="shared" si="248"/>
        <v>47911</v>
      </c>
      <c r="AO249" s="58">
        <f t="shared" si="249"/>
        <v>3884</v>
      </c>
      <c r="AP249" s="58">
        <f t="shared" si="250"/>
        <v>0</v>
      </c>
    </row>
    <row r="250" spans="1:42" s="39" customFormat="1" ht="28.5">
      <c r="A250" s="33"/>
      <c r="B250" s="11" t="s">
        <v>86</v>
      </c>
      <c r="C250" s="11"/>
      <c r="D250" s="15" t="s">
        <v>83</v>
      </c>
      <c r="E250" s="15" t="s">
        <v>139</v>
      </c>
      <c r="F250" s="15">
        <v>4239900</v>
      </c>
      <c r="G250" s="15"/>
      <c r="H250" s="58">
        <f>H251</f>
        <v>59141</v>
      </c>
      <c r="I250" s="58">
        <f t="shared" si="296"/>
        <v>41045</v>
      </c>
      <c r="J250" s="58">
        <f t="shared" si="296"/>
        <v>37161</v>
      </c>
      <c r="K250" s="58">
        <f t="shared" si="296"/>
        <v>3884</v>
      </c>
      <c r="L250" s="58">
        <f t="shared" si="296"/>
        <v>18096</v>
      </c>
      <c r="M250" s="99">
        <f>M251</f>
        <v>188</v>
      </c>
      <c r="N250" s="99">
        <f t="shared" si="297"/>
        <v>0</v>
      </c>
      <c r="O250" s="99">
        <f t="shared" si="297"/>
        <v>0</v>
      </c>
      <c r="P250" s="99">
        <f t="shared" si="297"/>
        <v>0</v>
      </c>
      <c r="Q250" s="99">
        <f t="shared" si="297"/>
        <v>188</v>
      </c>
      <c r="R250" s="58">
        <f t="shared" si="261"/>
        <v>59329</v>
      </c>
      <c r="S250" s="58">
        <f t="shared" si="262"/>
        <v>41045</v>
      </c>
      <c r="T250" s="58">
        <f t="shared" si="263"/>
        <v>37161</v>
      </c>
      <c r="U250" s="58">
        <f t="shared" si="264"/>
        <v>3884</v>
      </c>
      <c r="V250" s="58">
        <f t="shared" si="265"/>
        <v>18284</v>
      </c>
      <c r="W250" s="99">
        <f>W251</f>
        <v>0</v>
      </c>
      <c r="X250" s="99">
        <f t="shared" si="298"/>
        <v>18284</v>
      </c>
      <c r="Y250" s="99">
        <f t="shared" si="298"/>
        <v>18284</v>
      </c>
      <c r="Z250" s="99">
        <f t="shared" si="298"/>
        <v>0</v>
      </c>
      <c r="AA250" s="99">
        <f t="shared" si="298"/>
        <v>-18284</v>
      </c>
      <c r="AB250" s="58">
        <f t="shared" si="241"/>
        <v>59329</v>
      </c>
      <c r="AC250" s="58">
        <f t="shared" si="242"/>
        <v>59329</v>
      </c>
      <c r="AD250" s="58">
        <f t="shared" si="243"/>
        <v>55445</v>
      </c>
      <c r="AE250" s="58">
        <f t="shared" si="244"/>
        <v>3884</v>
      </c>
      <c r="AF250" s="58">
        <f t="shared" si="245"/>
        <v>0</v>
      </c>
      <c r="AG250" s="99">
        <f>AG251</f>
        <v>-7534</v>
      </c>
      <c r="AH250" s="99">
        <f t="shared" si="299"/>
        <v>-7534</v>
      </c>
      <c r="AI250" s="99">
        <f t="shared" si="299"/>
        <v>-7534</v>
      </c>
      <c r="AJ250" s="99">
        <f t="shared" si="299"/>
        <v>0</v>
      </c>
      <c r="AK250" s="99">
        <f t="shared" si="299"/>
        <v>0</v>
      </c>
      <c r="AL250" s="58">
        <f t="shared" si="246"/>
        <v>51795</v>
      </c>
      <c r="AM250" s="58">
        <f t="shared" si="247"/>
        <v>51795</v>
      </c>
      <c r="AN250" s="58">
        <f t="shared" si="248"/>
        <v>47911</v>
      </c>
      <c r="AO250" s="58">
        <f t="shared" si="249"/>
        <v>3884</v>
      </c>
      <c r="AP250" s="58">
        <f t="shared" si="250"/>
        <v>0</v>
      </c>
    </row>
    <row r="251" spans="1:42" s="39" customFormat="1" ht="28.5">
      <c r="A251" s="33"/>
      <c r="B251" s="11" t="s">
        <v>184</v>
      </c>
      <c r="C251" s="11"/>
      <c r="D251" s="15" t="s">
        <v>83</v>
      </c>
      <c r="E251" s="15" t="s">
        <v>139</v>
      </c>
      <c r="F251" s="15">
        <v>4239900</v>
      </c>
      <c r="G251" s="15" t="s">
        <v>199</v>
      </c>
      <c r="H251" s="58">
        <f>I251+L251</f>
        <v>59141</v>
      </c>
      <c r="I251" s="58">
        <f>J251+K251</f>
        <v>41045</v>
      </c>
      <c r="J251" s="54">
        <f>37021+140</f>
        <v>37161</v>
      </c>
      <c r="K251" s="54">
        <v>3884</v>
      </c>
      <c r="L251" s="54">
        <f>9992+8104</f>
        <v>18096</v>
      </c>
      <c r="M251" s="99">
        <f>N251+Q251</f>
        <v>188</v>
      </c>
      <c r="N251" s="99">
        <f>O251+P251</f>
        <v>0</v>
      </c>
      <c r="O251" s="95"/>
      <c r="P251" s="95"/>
      <c r="Q251" s="95">
        <v>188</v>
      </c>
      <c r="R251" s="58">
        <f t="shared" si="261"/>
        <v>59329</v>
      </c>
      <c r="S251" s="58">
        <f t="shared" si="262"/>
        <v>41045</v>
      </c>
      <c r="T251" s="54">
        <f t="shared" si="263"/>
        <v>37161</v>
      </c>
      <c r="U251" s="54">
        <f t="shared" si="264"/>
        <v>3884</v>
      </c>
      <c r="V251" s="54">
        <f t="shared" si="265"/>
        <v>18284</v>
      </c>
      <c r="W251" s="99">
        <f>X251+AA251</f>
        <v>0</v>
      </c>
      <c r="X251" s="99">
        <f>Y251+Z251</f>
        <v>18284</v>
      </c>
      <c r="Y251" s="95">
        <f>188+18096</f>
        <v>18284</v>
      </c>
      <c r="Z251" s="95"/>
      <c r="AA251" s="95">
        <f>-188-18096</f>
        <v>-18284</v>
      </c>
      <c r="AB251" s="58">
        <f t="shared" si="241"/>
        <v>59329</v>
      </c>
      <c r="AC251" s="58">
        <f t="shared" si="242"/>
        <v>59329</v>
      </c>
      <c r="AD251" s="54">
        <f t="shared" si="243"/>
        <v>55445</v>
      </c>
      <c r="AE251" s="54">
        <f t="shared" si="244"/>
        <v>3884</v>
      </c>
      <c r="AF251" s="54">
        <f t="shared" si="245"/>
        <v>0</v>
      </c>
      <c r="AG251" s="99">
        <f>AH251+AK251</f>
        <v>-7534</v>
      </c>
      <c r="AH251" s="99">
        <f>AI251+AJ251</f>
        <v>-7534</v>
      </c>
      <c r="AI251" s="95">
        <f>-761+1139-10482+2570</f>
        <v>-7534</v>
      </c>
      <c r="AJ251" s="95"/>
      <c r="AK251" s="95"/>
      <c r="AL251" s="58">
        <f t="shared" si="246"/>
        <v>51795</v>
      </c>
      <c r="AM251" s="58">
        <f t="shared" si="247"/>
        <v>51795</v>
      </c>
      <c r="AN251" s="54">
        <f t="shared" si="248"/>
        <v>47911</v>
      </c>
      <c r="AO251" s="54">
        <f t="shared" si="249"/>
        <v>3884</v>
      </c>
      <c r="AP251" s="54">
        <f t="shared" si="250"/>
        <v>0</v>
      </c>
    </row>
    <row r="252" spans="1:42" s="39" customFormat="1" ht="14.25" hidden="1">
      <c r="A252" s="33"/>
      <c r="B252" s="11" t="s">
        <v>97</v>
      </c>
      <c r="C252" s="11"/>
      <c r="D252" s="15" t="s">
        <v>83</v>
      </c>
      <c r="E252" s="15" t="s">
        <v>139</v>
      </c>
      <c r="F252" s="15">
        <v>4360000</v>
      </c>
      <c r="G252" s="15"/>
      <c r="H252" s="58">
        <f>H253</f>
        <v>13803</v>
      </c>
      <c r="I252" s="58">
        <f>I253</f>
        <v>0</v>
      </c>
      <c r="J252" s="58">
        <f aca="true" t="shared" si="300" ref="I252:L253">J253</f>
        <v>0</v>
      </c>
      <c r="K252" s="58">
        <f t="shared" si="300"/>
        <v>0</v>
      </c>
      <c r="L252" s="58">
        <f t="shared" si="300"/>
        <v>13803</v>
      </c>
      <c r="M252" s="100">
        <f>M253</f>
        <v>0</v>
      </c>
      <c r="N252" s="100">
        <f>N253</f>
        <v>0</v>
      </c>
      <c r="O252" s="100">
        <f aca="true" t="shared" si="301" ref="N252:Q253">O253</f>
        <v>0</v>
      </c>
      <c r="P252" s="100">
        <f t="shared" si="301"/>
        <v>0</v>
      </c>
      <c r="Q252" s="100">
        <f t="shared" si="301"/>
        <v>0</v>
      </c>
      <c r="R252" s="58">
        <f t="shared" si="261"/>
        <v>13803</v>
      </c>
      <c r="S252" s="58">
        <f t="shared" si="262"/>
        <v>0</v>
      </c>
      <c r="T252" s="58">
        <f t="shared" si="263"/>
        <v>0</v>
      </c>
      <c r="U252" s="58">
        <f t="shared" si="264"/>
        <v>0</v>
      </c>
      <c r="V252" s="58">
        <f t="shared" si="265"/>
        <v>13803</v>
      </c>
      <c r="W252" s="100">
        <f>W253</f>
        <v>0</v>
      </c>
      <c r="X252" s="100">
        <f>X253</f>
        <v>0</v>
      </c>
      <c r="Y252" s="100">
        <f aca="true" t="shared" si="302" ref="X252:AA253">Y253</f>
        <v>0</v>
      </c>
      <c r="Z252" s="100">
        <f t="shared" si="302"/>
        <v>0</v>
      </c>
      <c r="AA252" s="100">
        <f t="shared" si="302"/>
        <v>0</v>
      </c>
      <c r="AB252" s="58">
        <f t="shared" si="241"/>
        <v>13803</v>
      </c>
      <c r="AC252" s="58">
        <f t="shared" si="242"/>
        <v>0</v>
      </c>
      <c r="AD252" s="58">
        <f t="shared" si="243"/>
        <v>0</v>
      </c>
      <c r="AE252" s="58">
        <f t="shared" si="244"/>
        <v>0</v>
      </c>
      <c r="AF252" s="58">
        <f t="shared" si="245"/>
        <v>13803</v>
      </c>
      <c r="AG252" s="100">
        <f>AG253</f>
        <v>-13803</v>
      </c>
      <c r="AH252" s="100">
        <f>AH253</f>
        <v>0</v>
      </c>
      <c r="AI252" s="100">
        <f aca="true" t="shared" si="303" ref="AH252:AK253">AI253</f>
        <v>0</v>
      </c>
      <c r="AJ252" s="100">
        <f t="shared" si="303"/>
        <v>0</v>
      </c>
      <c r="AK252" s="100">
        <f t="shared" si="303"/>
        <v>-13803</v>
      </c>
      <c r="AL252" s="58">
        <f t="shared" si="246"/>
        <v>0</v>
      </c>
      <c r="AM252" s="58">
        <f t="shared" si="247"/>
        <v>0</v>
      </c>
      <c r="AN252" s="58">
        <f t="shared" si="248"/>
        <v>0</v>
      </c>
      <c r="AO252" s="58">
        <f t="shared" si="249"/>
        <v>0</v>
      </c>
      <c r="AP252" s="58">
        <f t="shared" si="250"/>
        <v>0</v>
      </c>
    </row>
    <row r="253" spans="1:42" s="39" customFormat="1" ht="42.75" hidden="1">
      <c r="A253" s="33"/>
      <c r="B253" s="11" t="s">
        <v>200</v>
      </c>
      <c r="C253" s="11"/>
      <c r="D253" s="15" t="s">
        <v>83</v>
      </c>
      <c r="E253" s="15" t="s">
        <v>139</v>
      </c>
      <c r="F253" s="15">
        <v>4361200</v>
      </c>
      <c r="G253" s="15"/>
      <c r="H253" s="58">
        <f>H254</f>
        <v>13803</v>
      </c>
      <c r="I253" s="58">
        <f t="shared" si="300"/>
        <v>0</v>
      </c>
      <c r="J253" s="58">
        <f t="shared" si="300"/>
        <v>0</v>
      </c>
      <c r="K253" s="58">
        <f t="shared" si="300"/>
        <v>0</v>
      </c>
      <c r="L253" s="58">
        <f t="shared" si="300"/>
        <v>13803</v>
      </c>
      <c r="M253" s="100">
        <f>M254</f>
        <v>0</v>
      </c>
      <c r="N253" s="100">
        <f t="shared" si="301"/>
        <v>0</v>
      </c>
      <c r="O253" s="100">
        <f t="shared" si="301"/>
        <v>0</v>
      </c>
      <c r="P253" s="100">
        <f t="shared" si="301"/>
        <v>0</v>
      </c>
      <c r="Q253" s="100">
        <f t="shared" si="301"/>
        <v>0</v>
      </c>
      <c r="R253" s="58">
        <f t="shared" si="261"/>
        <v>13803</v>
      </c>
      <c r="S253" s="58">
        <f t="shared" si="262"/>
        <v>0</v>
      </c>
      <c r="T253" s="58">
        <f t="shared" si="263"/>
        <v>0</v>
      </c>
      <c r="U253" s="58">
        <f t="shared" si="264"/>
        <v>0</v>
      </c>
      <c r="V253" s="58">
        <f t="shared" si="265"/>
        <v>13803</v>
      </c>
      <c r="W253" s="100">
        <f>W254</f>
        <v>0</v>
      </c>
      <c r="X253" s="100">
        <f t="shared" si="302"/>
        <v>0</v>
      </c>
      <c r="Y253" s="100">
        <f t="shared" si="302"/>
        <v>0</v>
      </c>
      <c r="Z253" s="100">
        <f t="shared" si="302"/>
        <v>0</v>
      </c>
      <c r="AA253" s="100">
        <f t="shared" si="302"/>
        <v>0</v>
      </c>
      <c r="AB253" s="58">
        <f t="shared" si="241"/>
        <v>13803</v>
      </c>
      <c r="AC253" s="58">
        <f t="shared" si="242"/>
        <v>0</v>
      </c>
      <c r="AD253" s="58">
        <f t="shared" si="243"/>
        <v>0</v>
      </c>
      <c r="AE253" s="58">
        <f t="shared" si="244"/>
        <v>0</v>
      </c>
      <c r="AF253" s="58">
        <f t="shared" si="245"/>
        <v>13803</v>
      </c>
      <c r="AG253" s="100">
        <f>AG254</f>
        <v>-13803</v>
      </c>
      <c r="AH253" s="100">
        <f t="shared" si="303"/>
        <v>0</v>
      </c>
      <c r="AI253" s="100">
        <f t="shared" si="303"/>
        <v>0</v>
      </c>
      <c r="AJ253" s="100">
        <f t="shared" si="303"/>
        <v>0</v>
      </c>
      <c r="AK253" s="100">
        <f t="shared" si="303"/>
        <v>-13803</v>
      </c>
      <c r="AL253" s="58">
        <f t="shared" si="246"/>
        <v>0</v>
      </c>
      <c r="AM253" s="58">
        <f t="shared" si="247"/>
        <v>0</v>
      </c>
      <c r="AN253" s="58">
        <f t="shared" si="248"/>
        <v>0</v>
      </c>
      <c r="AO253" s="58">
        <f t="shared" si="249"/>
        <v>0</v>
      </c>
      <c r="AP253" s="58">
        <f t="shared" si="250"/>
        <v>0</v>
      </c>
    </row>
    <row r="254" spans="1:42" s="39" customFormat="1" ht="28.5" hidden="1">
      <c r="A254" s="33"/>
      <c r="B254" s="11" t="s">
        <v>184</v>
      </c>
      <c r="C254" s="11"/>
      <c r="D254" s="15" t="s">
        <v>83</v>
      </c>
      <c r="E254" s="15" t="s">
        <v>139</v>
      </c>
      <c r="F254" s="15">
        <v>4361200</v>
      </c>
      <c r="G254" s="15" t="s">
        <v>199</v>
      </c>
      <c r="H254" s="58">
        <f>I254+L254</f>
        <v>13803</v>
      </c>
      <c r="I254" s="58">
        <f>J254+K254</f>
        <v>0</v>
      </c>
      <c r="J254" s="54"/>
      <c r="K254" s="54"/>
      <c r="L254" s="54">
        <v>13803</v>
      </c>
      <c r="M254" s="100">
        <f>N254+Q254</f>
        <v>0</v>
      </c>
      <c r="N254" s="100">
        <f>O254+P254</f>
        <v>0</v>
      </c>
      <c r="O254" s="95"/>
      <c r="P254" s="95"/>
      <c r="Q254" s="95"/>
      <c r="R254" s="58">
        <f t="shared" si="261"/>
        <v>13803</v>
      </c>
      <c r="S254" s="58">
        <f t="shared" si="262"/>
        <v>0</v>
      </c>
      <c r="T254" s="54">
        <f t="shared" si="263"/>
        <v>0</v>
      </c>
      <c r="U254" s="54">
        <f t="shared" si="264"/>
        <v>0</v>
      </c>
      <c r="V254" s="54">
        <f t="shared" si="265"/>
        <v>13803</v>
      </c>
      <c r="W254" s="100">
        <f>X254+AA254</f>
        <v>0</v>
      </c>
      <c r="X254" s="100">
        <f>Y254+Z254</f>
        <v>0</v>
      </c>
      <c r="Y254" s="95"/>
      <c r="Z254" s="95"/>
      <c r="AA254" s="95"/>
      <c r="AB254" s="58">
        <f t="shared" si="241"/>
        <v>13803</v>
      </c>
      <c r="AC254" s="58">
        <f t="shared" si="242"/>
        <v>0</v>
      </c>
      <c r="AD254" s="54">
        <f t="shared" si="243"/>
        <v>0</v>
      </c>
      <c r="AE254" s="54">
        <f t="shared" si="244"/>
        <v>0</v>
      </c>
      <c r="AF254" s="54">
        <f t="shared" si="245"/>
        <v>13803</v>
      </c>
      <c r="AG254" s="100">
        <f>AH254+AK254</f>
        <v>-13803</v>
      </c>
      <c r="AH254" s="100">
        <f>AI254+AJ254</f>
        <v>0</v>
      </c>
      <c r="AI254" s="95"/>
      <c r="AJ254" s="95"/>
      <c r="AK254" s="95">
        <v>-13803</v>
      </c>
      <c r="AL254" s="58">
        <f t="shared" si="246"/>
        <v>0</v>
      </c>
      <c r="AM254" s="58">
        <f t="shared" si="247"/>
        <v>0</v>
      </c>
      <c r="AN254" s="54">
        <f t="shared" si="248"/>
        <v>0</v>
      </c>
      <c r="AO254" s="54">
        <f t="shared" si="249"/>
        <v>0</v>
      </c>
      <c r="AP254" s="54">
        <f t="shared" si="250"/>
        <v>0</v>
      </c>
    </row>
    <row r="255" spans="1:42" s="39" customFormat="1" ht="28.5">
      <c r="A255" s="33"/>
      <c r="B255" s="11" t="s">
        <v>201</v>
      </c>
      <c r="C255" s="11"/>
      <c r="D255" s="15" t="s">
        <v>83</v>
      </c>
      <c r="E255" s="15" t="s">
        <v>139</v>
      </c>
      <c r="F255" s="15">
        <v>5200000</v>
      </c>
      <c r="G255" s="15"/>
      <c r="H255" s="58">
        <f aca="true" t="shared" si="304" ref="H255:Q255">H256</f>
        <v>5426.2</v>
      </c>
      <c r="I255" s="58">
        <f t="shared" si="304"/>
        <v>0</v>
      </c>
      <c r="J255" s="58">
        <f t="shared" si="304"/>
        <v>0</v>
      </c>
      <c r="K255" s="58">
        <f t="shared" si="304"/>
        <v>0</v>
      </c>
      <c r="L255" s="58">
        <f t="shared" si="304"/>
        <v>5426.2</v>
      </c>
      <c r="M255" s="100">
        <f t="shared" si="304"/>
        <v>0</v>
      </c>
      <c r="N255" s="100">
        <f t="shared" si="304"/>
        <v>0</v>
      </c>
      <c r="O255" s="100">
        <f t="shared" si="304"/>
        <v>0</v>
      </c>
      <c r="P255" s="100">
        <f t="shared" si="304"/>
        <v>0</v>
      </c>
      <c r="Q255" s="100">
        <f t="shared" si="304"/>
        <v>0</v>
      </c>
      <c r="R255" s="58">
        <f t="shared" si="261"/>
        <v>5426.2</v>
      </c>
      <c r="S255" s="58">
        <f t="shared" si="262"/>
        <v>0</v>
      </c>
      <c r="T255" s="58">
        <f t="shared" si="263"/>
        <v>0</v>
      </c>
      <c r="U255" s="58">
        <f t="shared" si="264"/>
        <v>0</v>
      </c>
      <c r="V255" s="58">
        <f t="shared" si="265"/>
        <v>5426.2</v>
      </c>
      <c r="W255" s="100">
        <f>W256</f>
        <v>0</v>
      </c>
      <c r="X255" s="100">
        <f>X256</f>
        <v>0</v>
      </c>
      <c r="Y255" s="100">
        <f>Y256</f>
        <v>0</v>
      </c>
      <c r="Z255" s="100">
        <f>Z256</f>
        <v>0</v>
      </c>
      <c r="AA255" s="100">
        <f>AA256</f>
        <v>0</v>
      </c>
      <c r="AB255" s="58">
        <f t="shared" si="241"/>
        <v>5426.2</v>
      </c>
      <c r="AC255" s="58">
        <f t="shared" si="242"/>
        <v>0</v>
      </c>
      <c r="AD255" s="58">
        <f t="shared" si="243"/>
        <v>0</v>
      </c>
      <c r="AE255" s="58">
        <f t="shared" si="244"/>
        <v>0</v>
      </c>
      <c r="AF255" s="58">
        <f t="shared" si="245"/>
        <v>5426.2</v>
      </c>
      <c r="AG255" s="100">
        <f>AG256</f>
        <v>-1112</v>
      </c>
      <c r="AH255" s="100">
        <f>AH256</f>
        <v>0</v>
      </c>
      <c r="AI255" s="100">
        <f>AI256</f>
        <v>0</v>
      </c>
      <c r="AJ255" s="100">
        <f>AJ256</f>
        <v>0</v>
      </c>
      <c r="AK255" s="100">
        <f>AK256</f>
        <v>-1112</v>
      </c>
      <c r="AL255" s="58">
        <f t="shared" si="246"/>
        <v>4314.2</v>
      </c>
      <c r="AM255" s="58">
        <f t="shared" si="247"/>
        <v>0</v>
      </c>
      <c r="AN255" s="58">
        <f t="shared" si="248"/>
        <v>0</v>
      </c>
      <c r="AO255" s="58">
        <f t="shared" si="249"/>
        <v>0</v>
      </c>
      <c r="AP255" s="58">
        <f t="shared" si="250"/>
        <v>4314.2</v>
      </c>
    </row>
    <row r="256" spans="1:42" s="39" customFormat="1" ht="35.25" customHeight="1">
      <c r="A256" s="33"/>
      <c r="B256" s="11" t="s">
        <v>202</v>
      </c>
      <c r="C256" s="11"/>
      <c r="D256" s="15" t="s">
        <v>83</v>
      </c>
      <c r="E256" s="15" t="s">
        <v>139</v>
      </c>
      <c r="F256" s="15">
        <v>5200900</v>
      </c>
      <c r="G256" s="15"/>
      <c r="H256" s="58">
        <f aca="true" t="shared" si="305" ref="H256:Q256">H257+H259</f>
        <v>5426.2</v>
      </c>
      <c r="I256" s="58">
        <f t="shared" si="305"/>
        <v>0</v>
      </c>
      <c r="J256" s="58">
        <f t="shared" si="305"/>
        <v>0</v>
      </c>
      <c r="K256" s="58">
        <f t="shared" si="305"/>
        <v>0</v>
      </c>
      <c r="L256" s="58">
        <f t="shared" si="305"/>
        <v>5426.2</v>
      </c>
      <c r="M256" s="100">
        <f t="shared" si="305"/>
        <v>0</v>
      </c>
      <c r="N256" s="100">
        <f t="shared" si="305"/>
        <v>0</v>
      </c>
      <c r="O256" s="100">
        <f t="shared" si="305"/>
        <v>0</v>
      </c>
      <c r="P256" s="100">
        <f t="shared" si="305"/>
        <v>0</v>
      </c>
      <c r="Q256" s="100">
        <f t="shared" si="305"/>
        <v>0</v>
      </c>
      <c r="R256" s="58">
        <f t="shared" si="261"/>
        <v>5426.2</v>
      </c>
      <c r="S256" s="58">
        <f t="shared" si="262"/>
        <v>0</v>
      </c>
      <c r="T256" s="58">
        <f t="shared" si="263"/>
        <v>0</v>
      </c>
      <c r="U256" s="58">
        <f t="shared" si="264"/>
        <v>0</v>
      </c>
      <c r="V256" s="58">
        <f t="shared" si="265"/>
        <v>5426.2</v>
      </c>
      <c r="W256" s="100">
        <f>W257+W259</f>
        <v>0</v>
      </c>
      <c r="X256" s="100">
        <f>X257+X259</f>
        <v>0</v>
      </c>
      <c r="Y256" s="100">
        <f>Y257+Y259</f>
        <v>0</v>
      </c>
      <c r="Z256" s="100">
        <f>Z257+Z259</f>
        <v>0</v>
      </c>
      <c r="AA256" s="100">
        <f>AA257+AA259</f>
        <v>0</v>
      </c>
      <c r="AB256" s="58">
        <f t="shared" si="241"/>
        <v>5426.2</v>
      </c>
      <c r="AC256" s="58">
        <f t="shared" si="242"/>
        <v>0</v>
      </c>
      <c r="AD256" s="58">
        <f t="shared" si="243"/>
        <v>0</v>
      </c>
      <c r="AE256" s="58">
        <f t="shared" si="244"/>
        <v>0</v>
      </c>
      <c r="AF256" s="58">
        <f t="shared" si="245"/>
        <v>5426.2</v>
      </c>
      <c r="AG256" s="100">
        <f>AG257+AG259</f>
        <v>-1112</v>
      </c>
      <c r="AH256" s="100">
        <f>AH257+AH259</f>
        <v>0</v>
      </c>
      <c r="AI256" s="100">
        <f>AI257+AI259</f>
        <v>0</v>
      </c>
      <c r="AJ256" s="100">
        <f>AJ257+AJ259</f>
        <v>0</v>
      </c>
      <c r="AK256" s="100">
        <f>AK257+AK259</f>
        <v>-1112</v>
      </c>
      <c r="AL256" s="58">
        <f t="shared" si="246"/>
        <v>4314.2</v>
      </c>
      <c r="AM256" s="58">
        <f t="shared" si="247"/>
        <v>0</v>
      </c>
      <c r="AN256" s="58">
        <f t="shared" si="248"/>
        <v>0</v>
      </c>
      <c r="AO256" s="58">
        <f t="shared" si="249"/>
        <v>0</v>
      </c>
      <c r="AP256" s="58">
        <f t="shared" si="250"/>
        <v>4314.2</v>
      </c>
    </row>
    <row r="257" spans="1:42" s="39" customFormat="1" ht="45" customHeight="1">
      <c r="A257" s="33"/>
      <c r="B257" s="11" t="s">
        <v>203</v>
      </c>
      <c r="C257" s="11"/>
      <c r="D257" s="15" t="s">
        <v>83</v>
      </c>
      <c r="E257" s="15" t="s">
        <v>139</v>
      </c>
      <c r="F257" s="15">
        <v>5200901</v>
      </c>
      <c r="G257" s="15"/>
      <c r="H257" s="54">
        <f aca="true" t="shared" si="306" ref="H257:Q257">H258</f>
        <v>1821.2</v>
      </c>
      <c r="I257" s="54">
        <f t="shared" si="306"/>
        <v>0</v>
      </c>
      <c r="J257" s="54">
        <f t="shared" si="306"/>
        <v>0</v>
      </c>
      <c r="K257" s="54">
        <f t="shared" si="306"/>
        <v>0</v>
      </c>
      <c r="L257" s="54">
        <f t="shared" si="306"/>
        <v>1821.2</v>
      </c>
      <c r="M257" s="95">
        <f t="shared" si="306"/>
        <v>0</v>
      </c>
      <c r="N257" s="95">
        <f t="shared" si="306"/>
        <v>0</v>
      </c>
      <c r="O257" s="95">
        <f t="shared" si="306"/>
        <v>0</v>
      </c>
      <c r="P257" s="95">
        <f t="shared" si="306"/>
        <v>0</v>
      </c>
      <c r="Q257" s="95">
        <f t="shared" si="306"/>
        <v>0</v>
      </c>
      <c r="R257" s="54">
        <f t="shared" si="261"/>
        <v>1821.2</v>
      </c>
      <c r="S257" s="54">
        <f t="shared" si="262"/>
        <v>0</v>
      </c>
      <c r="T257" s="54">
        <f t="shared" si="263"/>
        <v>0</v>
      </c>
      <c r="U257" s="54">
        <f t="shared" si="264"/>
        <v>0</v>
      </c>
      <c r="V257" s="54">
        <f t="shared" si="265"/>
        <v>1821.2</v>
      </c>
      <c r="W257" s="95">
        <f>W258</f>
        <v>0</v>
      </c>
      <c r="X257" s="95">
        <f>X258</f>
        <v>0</v>
      </c>
      <c r="Y257" s="95">
        <f>Y258</f>
        <v>0</v>
      </c>
      <c r="Z257" s="95">
        <f>Z258</f>
        <v>0</v>
      </c>
      <c r="AA257" s="95">
        <f>AA258</f>
        <v>0</v>
      </c>
      <c r="AB257" s="54">
        <f t="shared" si="241"/>
        <v>1821.2</v>
      </c>
      <c r="AC257" s="54">
        <f t="shared" si="242"/>
        <v>0</v>
      </c>
      <c r="AD257" s="54">
        <f t="shared" si="243"/>
        <v>0</v>
      </c>
      <c r="AE257" s="54">
        <f t="shared" si="244"/>
        <v>0</v>
      </c>
      <c r="AF257" s="54">
        <f t="shared" si="245"/>
        <v>1821.2</v>
      </c>
      <c r="AG257" s="95">
        <f>AG258</f>
        <v>0</v>
      </c>
      <c r="AH257" s="95">
        <f>AH258</f>
        <v>0</v>
      </c>
      <c r="AI257" s="95">
        <f>AI258</f>
        <v>0</v>
      </c>
      <c r="AJ257" s="95">
        <f>AJ258</f>
        <v>0</v>
      </c>
      <c r="AK257" s="95">
        <f>AK258</f>
        <v>0</v>
      </c>
      <c r="AL257" s="54">
        <f t="shared" si="246"/>
        <v>1821.2</v>
      </c>
      <c r="AM257" s="54">
        <f t="shared" si="247"/>
        <v>0</v>
      </c>
      <c r="AN257" s="54">
        <f t="shared" si="248"/>
        <v>0</v>
      </c>
      <c r="AO257" s="54">
        <f t="shared" si="249"/>
        <v>0</v>
      </c>
      <c r="AP257" s="54">
        <f t="shared" si="250"/>
        <v>1821.2</v>
      </c>
    </row>
    <row r="258" spans="1:42" s="39" customFormat="1" ht="28.5">
      <c r="A258" s="33"/>
      <c r="B258" s="11" t="s">
        <v>184</v>
      </c>
      <c r="C258" s="11"/>
      <c r="D258" s="15" t="s">
        <v>83</v>
      </c>
      <c r="E258" s="15" t="s">
        <v>139</v>
      </c>
      <c r="F258" s="15" t="s">
        <v>402</v>
      </c>
      <c r="G258" s="15" t="s">
        <v>199</v>
      </c>
      <c r="H258" s="58">
        <f>I258+L258</f>
        <v>1821.2</v>
      </c>
      <c r="I258" s="58">
        <f>J258+K258</f>
        <v>0</v>
      </c>
      <c r="J258" s="58"/>
      <c r="K258" s="58"/>
      <c r="L258" s="58">
        <v>1821.2</v>
      </c>
      <c r="M258" s="100">
        <f>N258+Q258</f>
        <v>0</v>
      </c>
      <c r="N258" s="100">
        <f>O258+P258</f>
        <v>0</v>
      </c>
      <c r="O258" s="100"/>
      <c r="P258" s="100"/>
      <c r="Q258" s="100"/>
      <c r="R258" s="58">
        <f t="shared" si="261"/>
        <v>1821.2</v>
      </c>
      <c r="S258" s="58">
        <f t="shared" si="262"/>
        <v>0</v>
      </c>
      <c r="T258" s="58">
        <f t="shared" si="263"/>
        <v>0</v>
      </c>
      <c r="U258" s="58">
        <f t="shared" si="264"/>
        <v>0</v>
      </c>
      <c r="V258" s="58">
        <f t="shared" si="265"/>
        <v>1821.2</v>
      </c>
      <c r="W258" s="100">
        <f>X258+AA258</f>
        <v>0</v>
      </c>
      <c r="X258" s="100">
        <f>Y258+Z258</f>
        <v>0</v>
      </c>
      <c r="Y258" s="100"/>
      <c r="Z258" s="100"/>
      <c r="AA258" s="100"/>
      <c r="AB258" s="58">
        <f t="shared" si="241"/>
        <v>1821.2</v>
      </c>
      <c r="AC258" s="58">
        <f t="shared" si="242"/>
        <v>0</v>
      </c>
      <c r="AD258" s="58">
        <f t="shared" si="243"/>
        <v>0</v>
      </c>
      <c r="AE258" s="58">
        <f t="shared" si="244"/>
        <v>0</v>
      </c>
      <c r="AF258" s="58">
        <f t="shared" si="245"/>
        <v>1821.2</v>
      </c>
      <c r="AG258" s="100">
        <f>AH258+AK258</f>
        <v>0</v>
      </c>
      <c r="AH258" s="100">
        <f>AI258+AJ258</f>
        <v>0</v>
      </c>
      <c r="AI258" s="100"/>
      <c r="AJ258" s="100"/>
      <c r="AK258" s="100"/>
      <c r="AL258" s="58">
        <f t="shared" si="246"/>
        <v>1821.2</v>
      </c>
      <c r="AM258" s="58">
        <f t="shared" si="247"/>
        <v>0</v>
      </c>
      <c r="AN258" s="58">
        <f t="shared" si="248"/>
        <v>0</v>
      </c>
      <c r="AO258" s="58">
        <f t="shared" si="249"/>
        <v>0</v>
      </c>
      <c r="AP258" s="58">
        <f t="shared" si="250"/>
        <v>1821.2</v>
      </c>
    </row>
    <row r="259" spans="1:42" s="39" customFormat="1" ht="45.75" customHeight="1">
      <c r="A259" s="33"/>
      <c r="B259" s="11" t="s">
        <v>204</v>
      </c>
      <c r="C259" s="11"/>
      <c r="D259" s="15" t="s">
        <v>83</v>
      </c>
      <c r="E259" s="15" t="s">
        <v>139</v>
      </c>
      <c r="F259" s="15">
        <v>5200902</v>
      </c>
      <c r="G259" s="15"/>
      <c r="H259" s="54">
        <f aca="true" t="shared" si="307" ref="H259:Q259">H260</f>
        <v>3605</v>
      </c>
      <c r="I259" s="54">
        <f t="shared" si="307"/>
        <v>0</v>
      </c>
      <c r="J259" s="54">
        <f t="shared" si="307"/>
        <v>0</v>
      </c>
      <c r="K259" s="54">
        <f t="shared" si="307"/>
        <v>0</v>
      </c>
      <c r="L259" s="54">
        <f t="shared" si="307"/>
        <v>3605</v>
      </c>
      <c r="M259" s="95">
        <f t="shared" si="307"/>
        <v>0</v>
      </c>
      <c r="N259" s="95">
        <f t="shared" si="307"/>
        <v>0</v>
      </c>
      <c r="O259" s="95">
        <f t="shared" si="307"/>
        <v>0</v>
      </c>
      <c r="P259" s="95">
        <f t="shared" si="307"/>
        <v>0</v>
      </c>
      <c r="Q259" s="95">
        <f t="shared" si="307"/>
        <v>0</v>
      </c>
      <c r="R259" s="54">
        <f t="shared" si="261"/>
        <v>3605</v>
      </c>
      <c r="S259" s="54">
        <f t="shared" si="262"/>
        <v>0</v>
      </c>
      <c r="T259" s="54">
        <f t="shared" si="263"/>
        <v>0</v>
      </c>
      <c r="U259" s="54">
        <f t="shared" si="264"/>
        <v>0</v>
      </c>
      <c r="V259" s="54">
        <f t="shared" si="265"/>
        <v>3605</v>
      </c>
      <c r="W259" s="95">
        <f>W260</f>
        <v>0</v>
      </c>
      <c r="X259" s="95">
        <f>X260</f>
        <v>0</v>
      </c>
      <c r="Y259" s="95">
        <f>Y260</f>
        <v>0</v>
      </c>
      <c r="Z259" s="95">
        <f>Z260</f>
        <v>0</v>
      </c>
      <c r="AA259" s="95">
        <f>AA260</f>
        <v>0</v>
      </c>
      <c r="AB259" s="54">
        <f t="shared" si="241"/>
        <v>3605</v>
      </c>
      <c r="AC259" s="54">
        <f t="shared" si="242"/>
        <v>0</v>
      </c>
      <c r="AD259" s="54">
        <f t="shared" si="243"/>
        <v>0</v>
      </c>
      <c r="AE259" s="54">
        <f t="shared" si="244"/>
        <v>0</v>
      </c>
      <c r="AF259" s="54">
        <f t="shared" si="245"/>
        <v>3605</v>
      </c>
      <c r="AG259" s="95">
        <f>AG260</f>
        <v>-1112</v>
      </c>
      <c r="AH259" s="95">
        <f>AH260</f>
        <v>0</v>
      </c>
      <c r="AI259" s="95">
        <f>AI260</f>
        <v>0</v>
      </c>
      <c r="AJ259" s="95">
        <f>AJ260</f>
        <v>0</v>
      </c>
      <c r="AK259" s="95">
        <f>AK260</f>
        <v>-1112</v>
      </c>
      <c r="AL259" s="54">
        <f t="shared" si="246"/>
        <v>2493</v>
      </c>
      <c r="AM259" s="54">
        <f t="shared" si="247"/>
        <v>0</v>
      </c>
      <c r="AN259" s="54">
        <f t="shared" si="248"/>
        <v>0</v>
      </c>
      <c r="AO259" s="54">
        <f t="shared" si="249"/>
        <v>0</v>
      </c>
      <c r="AP259" s="54">
        <f t="shared" si="250"/>
        <v>2493</v>
      </c>
    </row>
    <row r="260" spans="1:42" s="39" customFormat="1" ht="28.5">
      <c r="A260" s="33"/>
      <c r="B260" s="11" t="s">
        <v>184</v>
      </c>
      <c r="C260" s="11"/>
      <c r="D260" s="15" t="s">
        <v>83</v>
      </c>
      <c r="E260" s="15" t="s">
        <v>139</v>
      </c>
      <c r="F260" s="15" t="s">
        <v>403</v>
      </c>
      <c r="G260" s="15" t="s">
        <v>199</v>
      </c>
      <c r="H260" s="58">
        <f>I260+L260</f>
        <v>3605</v>
      </c>
      <c r="I260" s="58">
        <f>J260+K260</f>
        <v>0</v>
      </c>
      <c r="J260" s="58"/>
      <c r="K260" s="58"/>
      <c r="L260" s="58">
        <v>3605</v>
      </c>
      <c r="M260" s="100">
        <f>N260+Q260</f>
        <v>0</v>
      </c>
      <c r="N260" s="100">
        <f>O260+P260</f>
        <v>0</v>
      </c>
      <c r="O260" s="100"/>
      <c r="P260" s="100"/>
      <c r="Q260" s="100"/>
      <c r="R260" s="58">
        <f t="shared" si="261"/>
        <v>3605</v>
      </c>
      <c r="S260" s="58">
        <f t="shared" si="262"/>
        <v>0</v>
      </c>
      <c r="T260" s="58">
        <f t="shared" si="263"/>
        <v>0</v>
      </c>
      <c r="U260" s="58">
        <f t="shared" si="264"/>
        <v>0</v>
      </c>
      <c r="V260" s="58">
        <f t="shared" si="265"/>
        <v>3605</v>
      </c>
      <c r="W260" s="100">
        <f>X260+AA260</f>
        <v>0</v>
      </c>
      <c r="X260" s="100">
        <f>Y260+Z260</f>
        <v>0</v>
      </c>
      <c r="Y260" s="100"/>
      <c r="Z260" s="100"/>
      <c r="AA260" s="100"/>
      <c r="AB260" s="58">
        <f t="shared" si="241"/>
        <v>3605</v>
      </c>
      <c r="AC260" s="58">
        <f t="shared" si="242"/>
        <v>0</v>
      </c>
      <c r="AD260" s="58">
        <f t="shared" si="243"/>
        <v>0</v>
      </c>
      <c r="AE260" s="58">
        <f t="shared" si="244"/>
        <v>0</v>
      </c>
      <c r="AF260" s="58">
        <f t="shared" si="245"/>
        <v>3605</v>
      </c>
      <c r="AG260" s="100">
        <f>AH260+AK260</f>
        <v>-1112</v>
      </c>
      <c r="AH260" s="100">
        <f>AI260+AJ260</f>
        <v>0</v>
      </c>
      <c r="AI260" s="100"/>
      <c r="AJ260" s="100"/>
      <c r="AK260" s="100">
        <v>-1112</v>
      </c>
      <c r="AL260" s="58">
        <f t="shared" si="246"/>
        <v>2493</v>
      </c>
      <c r="AM260" s="58">
        <f t="shared" si="247"/>
        <v>0</v>
      </c>
      <c r="AN260" s="58">
        <f t="shared" si="248"/>
        <v>0</v>
      </c>
      <c r="AO260" s="58">
        <f t="shared" si="249"/>
        <v>0</v>
      </c>
      <c r="AP260" s="58">
        <f t="shared" si="250"/>
        <v>2493</v>
      </c>
    </row>
    <row r="261" spans="1:42" s="26" customFormat="1" ht="45" customHeight="1" hidden="1">
      <c r="A261" s="25"/>
      <c r="B261" s="18" t="s">
        <v>1</v>
      </c>
      <c r="C261" s="8"/>
      <c r="D261" s="9" t="s">
        <v>83</v>
      </c>
      <c r="E261" s="9" t="s">
        <v>148</v>
      </c>
      <c r="F261" s="9"/>
      <c r="G261" s="9"/>
      <c r="H261" s="67">
        <f aca="true" t="shared" si="308" ref="H261:Q262">H262</f>
        <v>0</v>
      </c>
      <c r="I261" s="67">
        <f t="shared" si="308"/>
        <v>0</v>
      </c>
      <c r="J261" s="67">
        <f t="shared" si="308"/>
        <v>0</v>
      </c>
      <c r="K261" s="67">
        <f t="shared" si="308"/>
        <v>0</v>
      </c>
      <c r="L261" s="67">
        <f t="shared" si="308"/>
        <v>0</v>
      </c>
      <c r="M261" s="93">
        <f t="shared" si="308"/>
        <v>0</v>
      </c>
      <c r="N261" s="93">
        <f t="shared" si="308"/>
        <v>0</v>
      </c>
      <c r="O261" s="93">
        <f t="shared" si="308"/>
        <v>0</v>
      </c>
      <c r="P261" s="93">
        <f t="shared" si="308"/>
        <v>0</v>
      </c>
      <c r="Q261" s="93">
        <f t="shared" si="308"/>
        <v>0</v>
      </c>
      <c r="R261" s="67">
        <f t="shared" si="261"/>
        <v>0</v>
      </c>
      <c r="S261" s="67">
        <f t="shared" si="262"/>
        <v>0</v>
      </c>
      <c r="T261" s="67">
        <f t="shared" si="263"/>
        <v>0</v>
      </c>
      <c r="U261" s="67">
        <f t="shared" si="264"/>
        <v>0</v>
      </c>
      <c r="V261" s="67">
        <f t="shared" si="265"/>
        <v>0</v>
      </c>
      <c r="W261" s="93">
        <f aca="true" t="shared" si="309" ref="W261:AA263">W262</f>
        <v>0</v>
      </c>
      <c r="X261" s="93">
        <f t="shared" si="309"/>
        <v>0</v>
      </c>
      <c r="Y261" s="93">
        <f t="shared" si="309"/>
        <v>0</v>
      </c>
      <c r="Z261" s="93">
        <f t="shared" si="309"/>
        <v>0</v>
      </c>
      <c r="AA261" s="93">
        <f t="shared" si="309"/>
        <v>0</v>
      </c>
      <c r="AB261" s="67">
        <f t="shared" si="241"/>
        <v>0</v>
      </c>
      <c r="AC261" s="67">
        <f t="shared" si="242"/>
        <v>0</v>
      </c>
      <c r="AD261" s="67">
        <f t="shared" si="243"/>
        <v>0</v>
      </c>
      <c r="AE261" s="67">
        <f t="shared" si="244"/>
        <v>0</v>
      </c>
      <c r="AF261" s="67">
        <f t="shared" si="245"/>
        <v>0</v>
      </c>
      <c r="AG261" s="93">
        <f aca="true" t="shared" si="310" ref="AG261:AK263">AG262</f>
        <v>0</v>
      </c>
      <c r="AH261" s="93">
        <f t="shared" si="310"/>
        <v>0</v>
      </c>
      <c r="AI261" s="93">
        <f t="shared" si="310"/>
        <v>0</v>
      </c>
      <c r="AJ261" s="93">
        <f t="shared" si="310"/>
        <v>0</v>
      </c>
      <c r="AK261" s="93">
        <f t="shared" si="310"/>
        <v>0</v>
      </c>
      <c r="AL261" s="67">
        <f t="shared" si="246"/>
        <v>0</v>
      </c>
      <c r="AM261" s="67">
        <f t="shared" si="247"/>
        <v>0</v>
      </c>
      <c r="AN261" s="67">
        <f t="shared" si="248"/>
        <v>0</v>
      </c>
      <c r="AO261" s="67">
        <f t="shared" si="249"/>
        <v>0</v>
      </c>
      <c r="AP261" s="67">
        <f t="shared" si="250"/>
        <v>0</v>
      </c>
    </row>
    <row r="262" spans="1:42" s="39" customFormat="1" ht="28.5" customHeight="1" hidden="1">
      <c r="A262" s="40"/>
      <c r="B262" s="11" t="s">
        <v>2</v>
      </c>
      <c r="C262" s="11"/>
      <c r="D262" s="17" t="s">
        <v>83</v>
      </c>
      <c r="E262" s="17" t="s">
        <v>148</v>
      </c>
      <c r="F262" s="17" t="s">
        <v>0</v>
      </c>
      <c r="G262" s="17"/>
      <c r="H262" s="68">
        <f t="shared" si="308"/>
        <v>0</v>
      </c>
      <c r="I262" s="68">
        <f t="shared" si="308"/>
        <v>0</v>
      </c>
      <c r="J262" s="68">
        <f t="shared" si="308"/>
        <v>0</v>
      </c>
      <c r="K262" s="68">
        <f t="shared" si="308"/>
        <v>0</v>
      </c>
      <c r="L262" s="68">
        <f t="shared" si="308"/>
        <v>0</v>
      </c>
      <c r="M262" s="94">
        <f t="shared" si="308"/>
        <v>0</v>
      </c>
      <c r="N262" s="94">
        <f t="shared" si="308"/>
        <v>0</v>
      </c>
      <c r="O262" s="94">
        <f t="shared" si="308"/>
        <v>0</v>
      </c>
      <c r="P262" s="94">
        <f t="shared" si="308"/>
        <v>0</v>
      </c>
      <c r="Q262" s="94">
        <f t="shared" si="308"/>
        <v>0</v>
      </c>
      <c r="R262" s="68">
        <f t="shared" si="261"/>
        <v>0</v>
      </c>
      <c r="S262" s="68">
        <f t="shared" si="262"/>
        <v>0</v>
      </c>
      <c r="T262" s="68">
        <f t="shared" si="263"/>
        <v>0</v>
      </c>
      <c r="U262" s="68">
        <f t="shared" si="264"/>
        <v>0</v>
      </c>
      <c r="V262" s="68">
        <f t="shared" si="265"/>
        <v>0</v>
      </c>
      <c r="W262" s="94">
        <f t="shared" si="309"/>
        <v>0</v>
      </c>
      <c r="X262" s="94">
        <f t="shared" si="309"/>
        <v>0</v>
      </c>
      <c r="Y262" s="94">
        <f t="shared" si="309"/>
        <v>0</v>
      </c>
      <c r="Z262" s="94">
        <f t="shared" si="309"/>
        <v>0</v>
      </c>
      <c r="AA262" s="94">
        <f t="shared" si="309"/>
        <v>0</v>
      </c>
      <c r="AB262" s="68">
        <f t="shared" si="241"/>
        <v>0</v>
      </c>
      <c r="AC262" s="68">
        <f t="shared" si="242"/>
        <v>0</v>
      </c>
      <c r="AD262" s="68">
        <f t="shared" si="243"/>
        <v>0</v>
      </c>
      <c r="AE262" s="68">
        <f t="shared" si="244"/>
        <v>0</v>
      </c>
      <c r="AF262" s="68">
        <f t="shared" si="245"/>
        <v>0</v>
      </c>
      <c r="AG262" s="94">
        <f t="shared" si="310"/>
        <v>0</v>
      </c>
      <c r="AH262" s="94">
        <f t="shared" si="310"/>
        <v>0</v>
      </c>
      <c r="AI262" s="94">
        <f t="shared" si="310"/>
        <v>0</v>
      </c>
      <c r="AJ262" s="94">
        <f t="shared" si="310"/>
        <v>0</v>
      </c>
      <c r="AK262" s="94">
        <f t="shared" si="310"/>
        <v>0</v>
      </c>
      <c r="AL262" s="68">
        <f t="shared" si="246"/>
        <v>0</v>
      </c>
      <c r="AM262" s="68">
        <f t="shared" si="247"/>
        <v>0</v>
      </c>
      <c r="AN262" s="68">
        <f t="shared" si="248"/>
        <v>0</v>
      </c>
      <c r="AO262" s="68">
        <f t="shared" si="249"/>
        <v>0</v>
      </c>
      <c r="AP262" s="68">
        <f t="shared" si="250"/>
        <v>0</v>
      </c>
    </row>
    <row r="263" spans="1:42" s="39" customFormat="1" ht="14.25" customHeight="1" hidden="1">
      <c r="A263" s="40"/>
      <c r="B263" s="11"/>
      <c r="C263" s="11"/>
      <c r="D263" s="17"/>
      <c r="E263" s="17"/>
      <c r="F263" s="17"/>
      <c r="G263" s="17"/>
      <c r="H263" s="68">
        <f aca="true" t="shared" si="311" ref="H263:Q263">H264</f>
        <v>0</v>
      </c>
      <c r="I263" s="68">
        <f t="shared" si="311"/>
        <v>0</v>
      </c>
      <c r="J263" s="68">
        <f t="shared" si="311"/>
        <v>0</v>
      </c>
      <c r="K263" s="68">
        <f t="shared" si="311"/>
        <v>0</v>
      </c>
      <c r="L263" s="68">
        <f t="shared" si="311"/>
        <v>0</v>
      </c>
      <c r="M263" s="94">
        <f t="shared" si="311"/>
        <v>0</v>
      </c>
      <c r="N263" s="94">
        <f t="shared" si="311"/>
        <v>0</v>
      </c>
      <c r="O263" s="94">
        <f t="shared" si="311"/>
        <v>0</v>
      </c>
      <c r="P263" s="94">
        <f t="shared" si="311"/>
        <v>0</v>
      </c>
      <c r="Q263" s="94">
        <f t="shared" si="311"/>
        <v>0</v>
      </c>
      <c r="R263" s="68">
        <f t="shared" si="261"/>
        <v>0</v>
      </c>
      <c r="S263" s="68">
        <f t="shared" si="262"/>
        <v>0</v>
      </c>
      <c r="T263" s="68">
        <f t="shared" si="263"/>
        <v>0</v>
      </c>
      <c r="U263" s="68">
        <f t="shared" si="264"/>
        <v>0</v>
      </c>
      <c r="V263" s="68">
        <f t="shared" si="265"/>
        <v>0</v>
      </c>
      <c r="W263" s="94">
        <f t="shared" si="309"/>
        <v>0</v>
      </c>
      <c r="X263" s="94">
        <f t="shared" si="309"/>
        <v>0</v>
      </c>
      <c r="Y263" s="94">
        <f t="shared" si="309"/>
        <v>0</v>
      </c>
      <c r="Z263" s="94">
        <f t="shared" si="309"/>
        <v>0</v>
      </c>
      <c r="AA263" s="94">
        <f t="shared" si="309"/>
        <v>0</v>
      </c>
      <c r="AB263" s="68">
        <f t="shared" si="241"/>
        <v>0</v>
      </c>
      <c r="AC263" s="68">
        <f t="shared" si="242"/>
        <v>0</v>
      </c>
      <c r="AD263" s="68">
        <f t="shared" si="243"/>
        <v>0</v>
      </c>
      <c r="AE263" s="68">
        <f t="shared" si="244"/>
        <v>0</v>
      </c>
      <c r="AF263" s="68">
        <f t="shared" si="245"/>
        <v>0</v>
      </c>
      <c r="AG263" s="94">
        <f t="shared" si="310"/>
        <v>0</v>
      </c>
      <c r="AH263" s="94">
        <f t="shared" si="310"/>
        <v>0</v>
      </c>
      <c r="AI263" s="94">
        <f t="shared" si="310"/>
        <v>0</v>
      </c>
      <c r="AJ263" s="94">
        <f t="shared" si="310"/>
        <v>0</v>
      </c>
      <c r="AK263" s="94">
        <f t="shared" si="310"/>
        <v>0</v>
      </c>
      <c r="AL263" s="68">
        <f t="shared" si="246"/>
        <v>0</v>
      </c>
      <c r="AM263" s="68">
        <f t="shared" si="247"/>
        <v>0</v>
      </c>
      <c r="AN263" s="68">
        <f t="shared" si="248"/>
        <v>0</v>
      </c>
      <c r="AO263" s="68">
        <f t="shared" si="249"/>
        <v>0</v>
      </c>
      <c r="AP263" s="68">
        <f t="shared" si="250"/>
        <v>0</v>
      </c>
    </row>
    <row r="264" spans="1:42" s="39" customFormat="1" ht="28.5" customHeight="1" hidden="1">
      <c r="A264" s="40"/>
      <c r="B264" s="11" t="s">
        <v>165</v>
      </c>
      <c r="C264" s="11"/>
      <c r="D264" s="17" t="s">
        <v>83</v>
      </c>
      <c r="E264" s="17" t="s">
        <v>148</v>
      </c>
      <c r="F264" s="17" t="s">
        <v>0</v>
      </c>
      <c r="G264" s="17" t="s">
        <v>166</v>
      </c>
      <c r="H264" s="68">
        <f>I264+L264</f>
        <v>0</v>
      </c>
      <c r="I264" s="68">
        <f>J264+K264</f>
        <v>0</v>
      </c>
      <c r="J264" s="54"/>
      <c r="K264" s="54"/>
      <c r="L264" s="54"/>
      <c r="M264" s="94">
        <f>N264+Q264</f>
        <v>0</v>
      </c>
      <c r="N264" s="94">
        <f>O264+P264</f>
        <v>0</v>
      </c>
      <c r="O264" s="95"/>
      <c r="P264" s="95"/>
      <c r="Q264" s="95"/>
      <c r="R264" s="68">
        <f t="shared" si="261"/>
        <v>0</v>
      </c>
      <c r="S264" s="68">
        <f t="shared" si="262"/>
        <v>0</v>
      </c>
      <c r="T264" s="54">
        <f t="shared" si="263"/>
        <v>0</v>
      </c>
      <c r="U264" s="54">
        <f t="shared" si="264"/>
        <v>0</v>
      </c>
      <c r="V264" s="54">
        <f t="shared" si="265"/>
        <v>0</v>
      </c>
      <c r="W264" s="94">
        <f>X264+AA264</f>
        <v>0</v>
      </c>
      <c r="X264" s="94">
        <f>Y264+Z264</f>
        <v>0</v>
      </c>
      <c r="Y264" s="95"/>
      <c r="Z264" s="95"/>
      <c r="AA264" s="95"/>
      <c r="AB264" s="68">
        <f t="shared" si="241"/>
        <v>0</v>
      </c>
      <c r="AC264" s="68">
        <f t="shared" si="242"/>
        <v>0</v>
      </c>
      <c r="AD264" s="54">
        <f t="shared" si="243"/>
        <v>0</v>
      </c>
      <c r="AE264" s="54">
        <f t="shared" si="244"/>
        <v>0</v>
      </c>
      <c r="AF264" s="54">
        <f t="shared" si="245"/>
        <v>0</v>
      </c>
      <c r="AG264" s="94">
        <f>AH264+AK264</f>
        <v>0</v>
      </c>
      <c r="AH264" s="94">
        <f>AI264+AJ264</f>
        <v>0</v>
      </c>
      <c r="AI264" s="95"/>
      <c r="AJ264" s="95"/>
      <c r="AK264" s="95"/>
      <c r="AL264" s="68">
        <f t="shared" si="246"/>
        <v>0</v>
      </c>
      <c r="AM264" s="68">
        <f t="shared" si="247"/>
        <v>0</v>
      </c>
      <c r="AN264" s="54">
        <f t="shared" si="248"/>
        <v>0</v>
      </c>
      <c r="AO264" s="54">
        <f t="shared" si="249"/>
        <v>0</v>
      </c>
      <c r="AP264" s="54">
        <f t="shared" si="250"/>
        <v>0</v>
      </c>
    </row>
    <row r="265" spans="1:42" s="39" customFormat="1" ht="28.5">
      <c r="A265" s="43"/>
      <c r="B265" s="18" t="s">
        <v>90</v>
      </c>
      <c r="C265" s="11"/>
      <c r="D265" s="13" t="s">
        <v>83</v>
      </c>
      <c r="E265" s="13" t="s">
        <v>83</v>
      </c>
      <c r="F265" s="13"/>
      <c r="G265" s="13"/>
      <c r="H265" s="57">
        <f>H272</f>
        <v>4223</v>
      </c>
      <c r="I265" s="57">
        <f>I272+I269</f>
        <v>4223</v>
      </c>
      <c r="J265" s="57">
        <f>J272+J269</f>
        <v>4223</v>
      </c>
      <c r="K265" s="57">
        <f>K272+K269</f>
        <v>0</v>
      </c>
      <c r="L265" s="57">
        <f>L272+L269</f>
        <v>0</v>
      </c>
      <c r="M265" s="102">
        <f>M272</f>
        <v>0</v>
      </c>
      <c r="N265" s="102">
        <f>N272+N269</f>
        <v>0</v>
      </c>
      <c r="O265" s="102">
        <f>O272+O269</f>
        <v>0</v>
      </c>
      <c r="P265" s="102">
        <f>P272+P269</f>
        <v>0</v>
      </c>
      <c r="Q265" s="102">
        <f>Q272+Q269</f>
        <v>0</v>
      </c>
      <c r="R265" s="57">
        <f t="shared" si="261"/>
        <v>4223</v>
      </c>
      <c r="S265" s="57">
        <f t="shared" si="262"/>
        <v>4223</v>
      </c>
      <c r="T265" s="57">
        <f t="shared" si="263"/>
        <v>4223</v>
      </c>
      <c r="U265" s="57">
        <f t="shared" si="264"/>
        <v>0</v>
      </c>
      <c r="V265" s="57">
        <f t="shared" si="265"/>
        <v>0</v>
      </c>
      <c r="W265" s="102">
        <f>W272</f>
        <v>1044</v>
      </c>
      <c r="X265" s="102">
        <f>X272+X269</f>
        <v>1044</v>
      </c>
      <c r="Y265" s="102">
        <f>Y272+Y269</f>
        <v>1044</v>
      </c>
      <c r="Z265" s="102">
        <f>Z272+Z269</f>
        <v>0</v>
      </c>
      <c r="AA265" s="102">
        <f>AA272+AA269</f>
        <v>0</v>
      </c>
      <c r="AB265" s="57">
        <f t="shared" si="241"/>
        <v>5267</v>
      </c>
      <c r="AC265" s="57">
        <f t="shared" si="242"/>
        <v>5267</v>
      </c>
      <c r="AD265" s="57">
        <f t="shared" si="243"/>
        <v>5267</v>
      </c>
      <c r="AE265" s="57">
        <f t="shared" si="244"/>
        <v>0</v>
      </c>
      <c r="AF265" s="57">
        <f t="shared" si="245"/>
        <v>0</v>
      </c>
      <c r="AG265" s="102">
        <f>AG272</f>
        <v>-671</v>
      </c>
      <c r="AH265" s="102">
        <f>AH272+AH269</f>
        <v>-671</v>
      </c>
      <c r="AI265" s="102">
        <f>AI272+AI269</f>
        <v>-671</v>
      </c>
      <c r="AJ265" s="102">
        <f>AJ272+AJ269</f>
        <v>0</v>
      </c>
      <c r="AK265" s="102">
        <f>AK272+AK269</f>
        <v>0</v>
      </c>
      <c r="AL265" s="57">
        <f t="shared" si="246"/>
        <v>4596</v>
      </c>
      <c r="AM265" s="57">
        <f t="shared" si="247"/>
        <v>4596</v>
      </c>
      <c r="AN265" s="57">
        <f t="shared" si="248"/>
        <v>4596</v>
      </c>
      <c r="AO265" s="57">
        <f t="shared" si="249"/>
        <v>0</v>
      </c>
      <c r="AP265" s="57">
        <f t="shared" si="250"/>
        <v>0</v>
      </c>
    </row>
    <row r="266" spans="1:42" s="39" customFormat="1" ht="28.5" customHeight="1" hidden="1">
      <c r="A266" s="43"/>
      <c r="B266" s="11" t="s">
        <v>91</v>
      </c>
      <c r="C266" s="11"/>
      <c r="D266" s="15" t="s">
        <v>83</v>
      </c>
      <c r="E266" s="15" t="s">
        <v>83</v>
      </c>
      <c r="F266" s="15" t="s">
        <v>92</v>
      </c>
      <c r="G266" s="15"/>
      <c r="H266" s="57"/>
      <c r="I266" s="57"/>
      <c r="J266" s="57"/>
      <c r="K266" s="57"/>
      <c r="L266" s="57"/>
      <c r="M266" s="102"/>
      <c r="N266" s="102"/>
      <c r="O266" s="102"/>
      <c r="P266" s="102"/>
      <c r="Q266" s="102"/>
      <c r="R266" s="57">
        <f t="shared" si="261"/>
        <v>0</v>
      </c>
      <c r="S266" s="57">
        <f t="shared" si="262"/>
        <v>0</v>
      </c>
      <c r="T266" s="57">
        <f t="shared" si="263"/>
        <v>0</v>
      </c>
      <c r="U266" s="57">
        <f t="shared" si="264"/>
        <v>0</v>
      </c>
      <c r="V266" s="57">
        <f t="shared" si="265"/>
        <v>0</v>
      </c>
      <c r="W266" s="102"/>
      <c r="X266" s="102"/>
      <c r="Y266" s="102"/>
      <c r="Z266" s="102"/>
      <c r="AA266" s="102"/>
      <c r="AB266" s="57">
        <f t="shared" si="241"/>
        <v>0</v>
      </c>
      <c r="AC266" s="57">
        <f t="shared" si="242"/>
        <v>0</v>
      </c>
      <c r="AD266" s="57">
        <f t="shared" si="243"/>
        <v>0</v>
      </c>
      <c r="AE266" s="57">
        <f t="shared" si="244"/>
        <v>0</v>
      </c>
      <c r="AF266" s="57">
        <f t="shared" si="245"/>
        <v>0</v>
      </c>
      <c r="AG266" s="102"/>
      <c r="AH266" s="102"/>
      <c r="AI266" s="102"/>
      <c r="AJ266" s="102"/>
      <c r="AK266" s="102"/>
      <c r="AL266" s="57">
        <f t="shared" si="246"/>
        <v>0</v>
      </c>
      <c r="AM266" s="57">
        <f t="shared" si="247"/>
        <v>0</v>
      </c>
      <c r="AN266" s="57">
        <f t="shared" si="248"/>
        <v>0</v>
      </c>
      <c r="AO266" s="57">
        <f t="shared" si="249"/>
        <v>0</v>
      </c>
      <c r="AP266" s="57">
        <f t="shared" si="250"/>
        <v>0</v>
      </c>
    </row>
    <row r="267" spans="1:42" s="39" customFormat="1" ht="28.5" customHeight="1" hidden="1">
      <c r="A267" s="43"/>
      <c r="B267" s="11" t="s">
        <v>93</v>
      </c>
      <c r="C267" s="11"/>
      <c r="D267" s="15" t="s">
        <v>83</v>
      </c>
      <c r="E267" s="15" t="s">
        <v>83</v>
      </c>
      <c r="F267" s="15" t="s">
        <v>205</v>
      </c>
      <c r="G267" s="15"/>
      <c r="H267" s="57"/>
      <c r="I267" s="57"/>
      <c r="J267" s="57"/>
      <c r="K267" s="57"/>
      <c r="L267" s="57"/>
      <c r="M267" s="102"/>
      <c r="N267" s="102"/>
      <c r="O267" s="102"/>
      <c r="P267" s="102"/>
      <c r="Q267" s="102"/>
      <c r="R267" s="57">
        <f t="shared" si="261"/>
        <v>0</v>
      </c>
      <c r="S267" s="57">
        <f t="shared" si="262"/>
        <v>0</v>
      </c>
      <c r="T267" s="57">
        <f t="shared" si="263"/>
        <v>0</v>
      </c>
      <c r="U267" s="57">
        <f t="shared" si="264"/>
        <v>0</v>
      </c>
      <c r="V267" s="57">
        <f t="shared" si="265"/>
        <v>0</v>
      </c>
      <c r="W267" s="102"/>
      <c r="X267" s="102"/>
      <c r="Y267" s="102"/>
      <c r="Z267" s="102"/>
      <c r="AA267" s="102"/>
      <c r="AB267" s="57">
        <f t="shared" si="241"/>
        <v>0</v>
      </c>
      <c r="AC267" s="57">
        <f t="shared" si="242"/>
        <v>0</v>
      </c>
      <c r="AD267" s="57">
        <f t="shared" si="243"/>
        <v>0</v>
      </c>
      <c r="AE267" s="57">
        <f t="shared" si="244"/>
        <v>0</v>
      </c>
      <c r="AF267" s="57">
        <f t="shared" si="245"/>
        <v>0</v>
      </c>
      <c r="AG267" s="102"/>
      <c r="AH267" s="102"/>
      <c r="AI267" s="102"/>
      <c r="AJ267" s="102"/>
      <c r="AK267" s="102"/>
      <c r="AL267" s="57">
        <f t="shared" si="246"/>
        <v>0</v>
      </c>
      <c r="AM267" s="57">
        <f t="shared" si="247"/>
        <v>0</v>
      </c>
      <c r="AN267" s="57">
        <f t="shared" si="248"/>
        <v>0</v>
      </c>
      <c r="AO267" s="57">
        <f t="shared" si="249"/>
        <v>0</v>
      </c>
      <c r="AP267" s="57">
        <f t="shared" si="250"/>
        <v>0</v>
      </c>
    </row>
    <row r="268" spans="1:42" s="39" customFormat="1" ht="28.5" customHeight="1" hidden="1">
      <c r="A268" s="43"/>
      <c r="B268" s="11" t="s">
        <v>184</v>
      </c>
      <c r="C268" s="11"/>
      <c r="D268" s="15" t="s">
        <v>83</v>
      </c>
      <c r="E268" s="15" t="s">
        <v>83</v>
      </c>
      <c r="F268" s="15" t="s">
        <v>205</v>
      </c>
      <c r="G268" s="15" t="s">
        <v>199</v>
      </c>
      <c r="H268" s="57"/>
      <c r="I268" s="57"/>
      <c r="J268" s="57"/>
      <c r="K268" s="57"/>
      <c r="L268" s="57"/>
      <c r="M268" s="102"/>
      <c r="N268" s="102"/>
      <c r="O268" s="102"/>
      <c r="P268" s="102"/>
      <c r="Q268" s="102"/>
      <c r="R268" s="57">
        <f t="shared" si="261"/>
        <v>0</v>
      </c>
      <c r="S268" s="57">
        <f t="shared" si="262"/>
        <v>0</v>
      </c>
      <c r="T268" s="57">
        <f t="shared" si="263"/>
        <v>0</v>
      </c>
      <c r="U268" s="57">
        <f t="shared" si="264"/>
        <v>0</v>
      </c>
      <c r="V268" s="57">
        <f t="shared" si="265"/>
        <v>0</v>
      </c>
      <c r="W268" s="102"/>
      <c r="X268" s="102"/>
      <c r="Y268" s="102"/>
      <c r="Z268" s="102"/>
      <c r="AA268" s="102"/>
      <c r="AB268" s="57">
        <f t="shared" si="241"/>
        <v>0</v>
      </c>
      <c r="AC268" s="57">
        <f t="shared" si="242"/>
        <v>0</v>
      </c>
      <c r="AD268" s="57">
        <f t="shared" si="243"/>
        <v>0</v>
      </c>
      <c r="AE268" s="57">
        <f t="shared" si="244"/>
        <v>0</v>
      </c>
      <c r="AF268" s="57">
        <f t="shared" si="245"/>
        <v>0</v>
      </c>
      <c r="AG268" s="102"/>
      <c r="AH268" s="102"/>
      <c r="AI268" s="102"/>
      <c r="AJ268" s="102"/>
      <c r="AK268" s="102"/>
      <c r="AL268" s="57">
        <f t="shared" si="246"/>
        <v>0</v>
      </c>
      <c r="AM268" s="57">
        <f t="shared" si="247"/>
        <v>0</v>
      </c>
      <c r="AN268" s="57">
        <f t="shared" si="248"/>
        <v>0</v>
      </c>
      <c r="AO268" s="57">
        <f t="shared" si="249"/>
        <v>0</v>
      </c>
      <c r="AP268" s="57">
        <f t="shared" si="250"/>
        <v>0</v>
      </c>
    </row>
    <row r="269" spans="1:42" s="39" customFormat="1" ht="28.5" customHeight="1" hidden="1">
      <c r="A269" s="43"/>
      <c r="B269" s="11" t="s">
        <v>206</v>
      </c>
      <c r="C269" s="11"/>
      <c r="D269" s="15" t="s">
        <v>83</v>
      </c>
      <c r="E269" s="15" t="s">
        <v>83</v>
      </c>
      <c r="F269" s="15" t="s">
        <v>95</v>
      </c>
      <c r="G269" s="15"/>
      <c r="H269" s="58">
        <f>H270</f>
        <v>0</v>
      </c>
      <c r="I269" s="58">
        <f aca="true" t="shared" si="312" ref="I269:Q270">I270</f>
        <v>0</v>
      </c>
      <c r="J269" s="58">
        <f t="shared" si="312"/>
        <v>0</v>
      </c>
      <c r="K269" s="58">
        <f t="shared" si="312"/>
        <v>0</v>
      </c>
      <c r="L269" s="58">
        <f t="shared" si="312"/>
        <v>0</v>
      </c>
      <c r="M269" s="100">
        <f>M270</f>
        <v>0</v>
      </c>
      <c r="N269" s="100">
        <f t="shared" si="312"/>
        <v>0</v>
      </c>
      <c r="O269" s="100">
        <f t="shared" si="312"/>
        <v>0</v>
      </c>
      <c r="P269" s="100">
        <f t="shared" si="312"/>
        <v>0</v>
      </c>
      <c r="Q269" s="100">
        <f t="shared" si="312"/>
        <v>0</v>
      </c>
      <c r="R269" s="58">
        <f t="shared" si="261"/>
        <v>0</v>
      </c>
      <c r="S269" s="58">
        <f t="shared" si="262"/>
        <v>0</v>
      </c>
      <c r="T269" s="58">
        <f t="shared" si="263"/>
        <v>0</v>
      </c>
      <c r="U269" s="58">
        <f t="shared" si="264"/>
        <v>0</v>
      </c>
      <c r="V269" s="58">
        <f t="shared" si="265"/>
        <v>0</v>
      </c>
      <c r="W269" s="100">
        <f aca="true" t="shared" si="313" ref="W269:AA270">W270</f>
        <v>0</v>
      </c>
      <c r="X269" s="100">
        <f t="shared" si="313"/>
        <v>0</v>
      </c>
      <c r="Y269" s="100">
        <f t="shared" si="313"/>
        <v>0</v>
      </c>
      <c r="Z269" s="100">
        <f t="shared" si="313"/>
        <v>0</v>
      </c>
      <c r="AA269" s="100">
        <f t="shared" si="313"/>
        <v>0</v>
      </c>
      <c r="AB269" s="58">
        <f t="shared" si="241"/>
        <v>0</v>
      </c>
      <c r="AC269" s="58">
        <f t="shared" si="242"/>
        <v>0</v>
      </c>
      <c r="AD269" s="58">
        <f t="shared" si="243"/>
        <v>0</v>
      </c>
      <c r="AE269" s="58">
        <f t="shared" si="244"/>
        <v>0</v>
      </c>
      <c r="AF269" s="58">
        <f t="shared" si="245"/>
        <v>0</v>
      </c>
      <c r="AG269" s="100">
        <f aca="true" t="shared" si="314" ref="AG269:AK270">AG270</f>
        <v>0</v>
      </c>
      <c r="AH269" s="100">
        <f t="shared" si="314"/>
        <v>0</v>
      </c>
      <c r="AI269" s="100">
        <f t="shared" si="314"/>
        <v>0</v>
      </c>
      <c r="AJ269" s="100">
        <f t="shared" si="314"/>
        <v>0</v>
      </c>
      <c r="AK269" s="100">
        <f t="shared" si="314"/>
        <v>0</v>
      </c>
      <c r="AL269" s="58">
        <f t="shared" si="246"/>
        <v>0</v>
      </c>
      <c r="AM269" s="58">
        <f t="shared" si="247"/>
        <v>0</v>
      </c>
      <c r="AN269" s="58">
        <f t="shared" si="248"/>
        <v>0</v>
      </c>
      <c r="AO269" s="58">
        <f t="shared" si="249"/>
        <v>0</v>
      </c>
      <c r="AP269" s="58">
        <f t="shared" si="250"/>
        <v>0</v>
      </c>
    </row>
    <row r="270" spans="1:42" s="39" customFormat="1" ht="15" customHeight="1" hidden="1">
      <c r="A270" s="43"/>
      <c r="B270" s="11" t="s">
        <v>207</v>
      </c>
      <c r="C270" s="11"/>
      <c r="D270" s="15" t="s">
        <v>83</v>
      </c>
      <c r="E270" s="15" t="s">
        <v>83</v>
      </c>
      <c r="F270" s="15" t="s">
        <v>208</v>
      </c>
      <c r="G270" s="15"/>
      <c r="H270" s="58">
        <f>H271</f>
        <v>0</v>
      </c>
      <c r="I270" s="58">
        <f t="shared" si="312"/>
        <v>0</v>
      </c>
      <c r="J270" s="58">
        <f t="shared" si="312"/>
        <v>0</v>
      </c>
      <c r="K270" s="58">
        <f t="shared" si="312"/>
        <v>0</v>
      </c>
      <c r="L270" s="58">
        <f t="shared" si="312"/>
        <v>0</v>
      </c>
      <c r="M270" s="100">
        <f>M271</f>
        <v>0</v>
      </c>
      <c r="N270" s="100">
        <f t="shared" si="312"/>
        <v>0</v>
      </c>
      <c r="O270" s="100">
        <f t="shared" si="312"/>
        <v>0</v>
      </c>
      <c r="P270" s="100">
        <f t="shared" si="312"/>
        <v>0</v>
      </c>
      <c r="Q270" s="100">
        <f t="shared" si="312"/>
        <v>0</v>
      </c>
      <c r="R270" s="58">
        <f t="shared" si="261"/>
        <v>0</v>
      </c>
      <c r="S270" s="58">
        <f t="shared" si="262"/>
        <v>0</v>
      </c>
      <c r="T270" s="58">
        <f t="shared" si="263"/>
        <v>0</v>
      </c>
      <c r="U270" s="58">
        <f t="shared" si="264"/>
        <v>0</v>
      </c>
      <c r="V270" s="58">
        <f t="shared" si="265"/>
        <v>0</v>
      </c>
      <c r="W270" s="100">
        <f t="shared" si="313"/>
        <v>0</v>
      </c>
      <c r="X270" s="100">
        <f t="shared" si="313"/>
        <v>0</v>
      </c>
      <c r="Y270" s="100">
        <f t="shared" si="313"/>
        <v>0</v>
      </c>
      <c r="Z270" s="100">
        <f t="shared" si="313"/>
        <v>0</v>
      </c>
      <c r="AA270" s="100">
        <f t="shared" si="313"/>
        <v>0</v>
      </c>
      <c r="AB270" s="58">
        <f t="shared" si="241"/>
        <v>0</v>
      </c>
      <c r="AC270" s="58">
        <f t="shared" si="242"/>
        <v>0</v>
      </c>
      <c r="AD270" s="58">
        <f t="shared" si="243"/>
        <v>0</v>
      </c>
      <c r="AE270" s="58">
        <f t="shared" si="244"/>
        <v>0</v>
      </c>
      <c r="AF270" s="58">
        <f t="shared" si="245"/>
        <v>0</v>
      </c>
      <c r="AG270" s="100">
        <f t="shared" si="314"/>
        <v>0</v>
      </c>
      <c r="AH270" s="100">
        <f t="shared" si="314"/>
        <v>0</v>
      </c>
      <c r="AI270" s="100">
        <f t="shared" si="314"/>
        <v>0</v>
      </c>
      <c r="AJ270" s="100">
        <f t="shared" si="314"/>
        <v>0</v>
      </c>
      <c r="AK270" s="100">
        <f t="shared" si="314"/>
        <v>0</v>
      </c>
      <c r="AL270" s="58">
        <f t="shared" si="246"/>
        <v>0</v>
      </c>
      <c r="AM270" s="58">
        <f t="shared" si="247"/>
        <v>0</v>
      </c>
      <c r="AN270" s="58">
        <f t="shared" si="248"/>
        <v>0</v>
      </c>
      <c r="AO270" s="58">
        <f t="shared" si="249"/>
        <v>0</v>
      </c>
      <c r="AP270" s="58">
        <f t="shared" si="250"/>
        <v>0</v>
      </c>
    </row>
    <row r="271" spans="1:42" s="39" customFormat="1" ht="28.5" customHeight="1" hidden="1">
      <c r="A271" s="43"/>
      <c r="B271" s="11" t="s">
        <v>184</v>
      </c>
      <c r="C271" s="11"/>
      <c r="D271" s="15" t="s">
        <v>83</v>
      </c>
      <c r="E271" s="15" t="s">
        <v>83</v>
      </c>
      <c r="F271" s="15" t="s">
        <v>208</v>
      </c>
      <c r="G271" s="15" t="s">
        <v>199</v>
      </c>
      <c r="H271" s="58">
        <f>I271+L271</f>
        <v>0</v>
      </c>
      <c r="I271" s="58">
        <f>J271+K271</f>
        <v>0</v>
      </c>
      <c r="J271" s="54"/>
      <c r="K271" s="54"/>
      <c r="L271" s="54"/>
      <c r="M271" s="100">
        <f>N271+Q271</f>
        <v>0</v>
      </c>
      <c r="N271" s="100">
        <f>O271+P271</f>
        <v>0</v>
      </c>
      <c r="O271" s="95"/>
      <c r="P271" s="95"/>
      <c r="Q271" s="95"/>
      <c r="R271" s="58">
        <f t="shared" si="261"/>
        <v>0</v>
      </c>
      <c r="S271" s="58">
        <f t="shared" si="262"/>
        <v>0</v>
      </c>
      <c r="T271" s="54">
        <f t="shared" si="263"/>
        <v>0</v>
      </c>
      <c r="U271" s="54">
        <f t="shared" si="264"/>
        <v>0</v>
      </c>
      <c r="V271" s="54">
        <f t="shared" si="265"/>
        <v>0</v>
      </c>
      <c r="W271" s="100">
        <f>X271+AA271</f>
        <v>0</v>
      </c>
      <c r="X271" s="100">
        <f>Y271+Z271</f>
        <v>0</v>
      </c>
      <c r="Y271" s="95"/>
      <c r="Z271" s="95"/>
      <c r="AA271" s="95"/>
      <c r="AB271" s="58">
        <f t="shared" si="241"/>
        <v>0</v>
      </c>
      <c r="AC271" s="58">
        <f t="shared" si="242"/>
        <v>0</v>
      </c>
      <c r="AD271" s="54">
        <f t="shared" si="243"/>
        <v>0</v>
      </c>
      <c r="AE271" s="54">
        <f t="shared" si="244"/>
        <v>0</v>
      </c>
      <c r="AF271" s="54">
        <f t="shared" si="245"/>
        <v>0</v>
      </c>
      <c r="AG271" s="100">
        <f>AH271+AK271</f>
        <v>0</v>
      </c>
      <c r="AH271" s="100">
        <f>AI271+AJ271</f>
        <v>0</v>
      </c>
      <c r="AI271" s="95"/>
      <c r="AJ271" s="95"/>
      <c r="AK271" s="95"/>
      <c r="AL271" s="58">
        <f t="shared" si="246"/>
        <v>0</v>
      </c>
      <c r="AM271" s="58">
        <f t="shared" si="247"/>
        <v>0</v>
      </c>
      <c r="AN271" s="54">
        <f t="shared" si="248"/>
        <v>0</v>
      </c>
      <c r="AO271" s="54">
        <f t="shared" si="249"/>
        <v>0</v>
      </c>
      <c r="AP271" s="54">
        <f t="shared" si="250"/>
        <v>0</v>
      </c>
    </row>
    <row r="272" spans="1:42" s="39" customFormat="1" ht="28.5">
      <c r="A272" s="33"/>
      <c r="B272" s="11" t="s">
        <v>266</v>
      </c>
      <c r="C272" s="11"/>
      <c r="D272" s="15" t="s">
        <v>83</v>
      </c>
      <c r="E272" s="15" t="s">
        <v>83</v>
      </c>
      <c r="F272" s="15" t="s">
        <v>267</v>
      </c>
      <c r="G272" s="15"/>
      <c r="H272" s="75">
        <f aca="true" t="shared" si="315" ref="H272:Q272">H273+H275</f>
        <v>4223</v>
      </c>
      <c r="I272" s="75">
        <f t="shared" si="315"/>
        <v>4223</v>
      </c>
      <c r="J272" s="75">
        <f t="shared" si="315"/>
        <v>4223</v>
      </c>
      <c r="K272" s="75">
        <f t="shared" si="315"/>
        <v>0</v>
      </c>
      <c r="L272" s="75">
        <f t="shared" si="315"/>
        <v>0</v>
      </c>
      <c r="M272" s="108">
        <f t="shared" si="315"/>
        <v>0</v>
      </c>
      <c r="N272" s="108">
        <f t="shared" si="315"/>
        <v>0</v>
      </c>
      <c r="O272" s="108">
        <f t="shared" si="315"/>
        <v>0</v>
      </c>
      <c r="P272" s="108">
        <f t="shared" si="315"/>
        <v>0</v>
      </c>
      <c r="Q272" s="108">
        <f t="shared" si="315"/>
        <v>0</v>
      </c>
      <c r="R272" s="75">
        <f t="shared" si="261"/>
        <v>4223</v>
      </c>
      <c r="S272" s="75">
        <f t="shared" si="262"/>
        <v>4223</v>
      </c>
      <c r="T272" s="75">
        <f t="shared" si="263"/>
        <v>4223</v>
      </c>
      <c r="U272" s="75">
        <f t="shared" si="264"/>
        <v>0</v>
      </c>
      <c r="V272" s="75">
        <f t="shared" si="265"/>
        <v>0</v>
      </c>
      <c r="W272" s="108">
        <f>W273+W275</f>
        <v>1044</v>
      </c>
      <c r="X272" s="108">
        <f>X273+X275</f>
        <v>1044</v>
      </c>
      <c r="Y272" s="108">
        <f>Y273+Y275</f>
        <v>1044</v>
      </c>
      <c r="Z272" s="108">
        <f>Z273+Z275</f>
        <v>0</v>
      </c>
      <c r="AA272" s="108">
        <f>AA273+AA275</f>
        <v>0</v>
      </c>
      <c r="AB272" s="75">
        <f t="shared" si="241"/>
        <v>5267</v>
      </c>
      <c r="AC272" s="75">
        <f t="shared" si="242"/>
        <v>5267</v>
      </c>
      <c r="AD272" s="75">
        <f t="shared" si="243"/>
        <v>5267</v>
      </c>
      <c r="AE272" s="75">
        <f t="shared" si="244"/>
        <v>0</v>
      </c>
      <c r="AF272" s="75">
        <f t="shared" si="245"/>
        <v>0</v>
      </c>
      <c r="AG272" s="108">
        <f>AG273+AG275</f>
        <v>-671</v>
      </c>
      <c r="AH272" s="108">
        <f>AH273+AH275</f>
        <v>-671</v>
      </c>
      <c r="AI272" s="108">
        <f>AI273+AI275</f>
        <v>-671</v>
      </c>
      <c r="AJ272" s="108">
        <f>AJ273+AJ275</f>
        <v>0</v>
      </c>
      <c r="AK272" s="108">
        <f>AK273+AK275</f>
        <v>0</v>
      </c>
      <c r="AL272" s="75">
        <f t="shared" si="246"/>
        <v>4596</v>
      </c>
      <c r="AM272" s="75">
        <f t="shared" si="247"/>
        <v>4596</v>
      </c>
      <c r="AN272" s="75">
        <f t="shared" si="248"/>
        <v>4596</v>
      </c>
      <c r="AO272" s="75">
        <f t="shared" si="249"/>
        <v>0</v>
      </c>
      <c r="AP272" s="75">
        <f t="shared" si="250"/>
        <v>0</v>
      </c>
    </row>
    <row r="273" spans="1:42" s="39" customFormat="1" ht="28.5">
      <c r="A273" s="33"/>
      <c r="B273" s="87" t="s">
        <v>391</v>
      </c>
      <c r="C273" s="11"/>
      <c r="D273" s="15" t="s">
        <v>83</v>
      </c>
      <c r="E273" s="15" t="s">
        <v>83</v>
      </c>
      <c r="F273" s="15" t="s">
        <v>292</v>
      </c>
      <c r="G273" s="15"/>
      <c r="H273" s="54">
        <f aca="true" t="shared" si="316" ref="H273:Q273">H274</f>
        <v>1668</v>
      </c>
      <c r="I273" s="54">
        <f t="shared" si="316"/>
        <v>1668</v>
      </c>
      <c r="J273" s="54">
        <f t="shared" si="316"/>
        <v>1668</v>
      </c>
      <c r="K273" s="54">
        <f t="shared" si="316"/>
        <v>0</v>
      </c>
      <c r="L273" s="54">
        <f t="shared" si="316"/>
        <v>0</v>
      </c>
      <c r="M273" s="95">
        <f t="shared" si="316"/>
        <v>0</v>
      </c>
      <c r="N273" s="95">
        <f t="shared" si="316"/>
        <v>0</v>
      </c>
      <c r="O273" s="95">
        <f t="shared" si="316"/>
        <v>0</v>
      </c>
      <c r="P273" s="95">
        <f t="shared" si="316"/>
        <v>0</v>
      </c>
      <c r="Q273" s="95">
        <f t="shared" si="316"/>
        <v>0</v>
      </c>
      <c r="R273" s="54">
        <f t="shared" si="261"/>
        <v>1668</v>
      </c>
      <c r="S273" s="54">
        <f t="shared" si="262"/>
        <v>1668</v>
      </c>
      <c r="T273" s="54">
        <f t="shared" si="263"/>
        <v>1668</v>
      </c>
      <c r="U273" s="54">
        <f t="shared" si="264"/>
        <v>0</v>
      </c>
      <c r="V273" s="54">
        <f t="shared" si="265"/>
        <v>0</v>
      </c>
      <c r="W273" s="95">
        <f>W274</f>
        <v>0</v>
      </c>
      <c r="X273" s="95">
        <f>X274</f>
        <v>0</v>
      </c>
      <c r="Y273" s="95">
        <f>Y274</f>
        <v>0</v>
      </c>
      <c r="Z273" s="95">
        <f>Z274</f>
        <v>0</v>
      </c>
      <c r="AA273" s="95">
        <f>AA274</f>
        <v>0</v>
      </c>
      <c r="AB273" s="54">
        <f t="shared" si="241"/>
        <v>1668</v>
      </c>
      <c r="AC273" s="54">
        <f t="shared" si="242"/>
        <v>1668</v>
      </c>
      <c r="AD273" s="54">
        <f t="shared" si="243"/>
        <v>1668</v>
      </c>
      <c r="AE273" s="54">
        <f t="shared" si="244"/>
        <v>0</v>
      </c>
      <c r="AF273" s="54">
        <f t="shared" si="245"/>
        <v>0</v>
      </c>
      <c r="AG273" s="95">
        <f>AG274</f>
        <v>-671</v>
      </c>
      <c r="AH273" s="95">
        <f>AH274</f>
        <v>-671</v>
      </c>
      <c r="AI273" s="95">
        <f>AI274</f>
        <v>-671</v>
      </c>
      <c r="AJ273" s="95">
        <f>AJ274</f>
        <v>0</v>
      </c>
      <c r="AK273" s="95">
        <f>AK274</f>
        <v>0</v>
      </c>
      <c r="AL273" s="54">
        <f t="shared" si="246"/>
        <v>997</v>
      </c>
      <c r="AM273" s="54">
        <f t="shared" si="247"/>
        <v>997</v>
      </c>
      <c r="AN273" s="54">
        <f t="shared" si="248"/>
        <v>997</v>
      </c>
      <c r="AO273" s="54">
        <f t="shared" si="249"/>
        <v>0</v>
      </c>
      <c r="AP273" s="54">
        <f t="shared" si="250"/>
        <v>0</v>
      </c>
    </row>
    <row r="274" spans="1:42" s="39" customFormat="1" ht="28.5">
      <c r="A274" s="33"/>
      <c r="B274" s="11" t="s">
        <v>290</v>
      </c>
      <c r="C274" s="11"/>
      <c r="D274" s="15" t="s">
        <v>83</v>
      </c>
      <c r="E274" s="15" t="s">
        <v>83</v>
      </c>
      <c r="F274" s="15" t="s">
        <v>292</v>
      </c>
      <c r="G274" s="15" t="s">
        <v>94</v>
      </c>
      <c r="H274" s="58">
        <f>I274+L274</f>
        <v>1668</v>
      </c>
      <c r="I274" s="75">
        <f>J274+K274</f>
        <v>1668</v>
      </c>
      <c r="J274" s="75">
        <v>1668</v>
      </c>
      <c r="K274" s="75"/>
      <c r="L274" s="75"/>
      <c r="M274" s="100">
        <f>N274+Q274</f>
        <v>0</v>
      </c>
      <c r="N274" s="108">
        <f>O274+P274</f>
        <v>0</v>
      </c>
      <c r="O274" s="108"/>
      <c r="P274" s="108"/>
      <c r="Q274" s="108"/>
      <c r="R274" s="58">
        <f t="shared" si="261"/>
        <v>1668</v>
      </c>
      <c r="S274" s="75">
        <f t="shared" si="262"/>
        <v>1668</v>
      </c>
      <c r="T274" s="75">
        <f t="shared" si="263"/>
        <v>1668</v>
      </c>
      <c r="U274" s="75">
        <f t="shared" si="264"/>
        <v>0</v>
      </c>
      <c r="V274" s="75">
        <f t="shared" si="265"/>
        <v>0</v>
      </c>
      <c r="W274" s="100">
        <f>X274+AA274</f>
        <v>0</v>
      </c>
      <c r="X274" s="108">
        <f>Y274+Z274</f>
        <v>0</v>
      </c>
      <c r="Y274" s="108"/>
      <c r="Z274" s="108"/>
      <c r="AA274" s="108"/>
      <c r="AB274" s="58">
        <f t="shared" si="241"/>
        <v>1668</v>
      </c>
      <c r="AC274" s="75">
        <f t="shared" si="242"/>
        <v>1668</v>
      </c>
      <c r="AD274" s="75">
        <f t="shared" si="243"/>
        <v>1668</v>
      </c>
      <c r="AE274" s="75">
        <f t="shared" si="244"/>
        <v>0</v>
      </c>
      <c r="AF274" s="75">
        <f t="shared" si="245"/>
        <v>0</v>
      </c>
      <c r="AG274" s="100">
        <f>AH274+AK274</f>
        <v>-671</v>
      </c>
      <c r="AH274" s="108">
        <f>AI274+AJ274</f>
        <v>-671</v>
      </c>
      <c r="AI274" s="108">
        <f>-1168+497</f>
        <v>-671</v>
      </c>
      <c r="AJ274" s="108"/>
      <c r="AK274" s="108"/>
      <c r="AL274" s="58">
        <f t="shared" si="246"/>
        <v>997</v>
      </c>
      <c r="AM274" s="75">
        <f t="shared" si="247"/>
        <v>997</v>
      </c>
      <c r="AN274" s="75">
        <f t="shared" si="248"/>
        <v>997</v>
      </c>
      <c r="AO274" s="75">
        <f t="shared" si="249"/>
        <v>0</v>
      </c>
      <c r="AP274" s="75">
        <f t="shared" si="250"/>
        <v>0</v>
      </c>
    </row>
    <row r="275" spans="1:42" s="39" customFormat="1" ht="42.75">
      <c r="A275" s="33"/>
      <c r="B275" s="87" t="s">
        <v>291</v>
      </c>
      <c r="C275" s="11"/>
      <c r="D275" s="15" t="s">
        <v>83</v>
      </c>
      <c r="E275" s="15" t="s">
        <v>83</v>
      </c>
      <c r="F275" s="15" t="s">
        <v>293</v>
      </c>
      <c r="G275" s="15"/>
      <c r="H275" s="54">
        <f aca="true" t="shared" si="317" ref="H275:Q275">H276</f>
        <v>2555</v>
      </c>
      <c r="I275" s="54">
        <f t="shared" si="317"/>
        <v>2555</v>
      </c>
      <c r="J275" s="54">
        <f t="shared" si="317"/>
        <v>2555</v>
      </c>
      <c r="K275" s="54">
        <f t="shared" si="317"/>
        <v>0</v>
      </c>
      <c r="L275" s="54">
        <f t="shared" si="317"/>
        <v>0</v>
      </c>
      <c r="M275" s="95">
        <f t="shared" si="317"/>
        <v>0</v>
      </c>
      <c r="N275" s="95">
        <f t="shared" si="317"/>
        <v>0</v>
      </c>
      <c r="O275" s="95">
        <f t="shared" si="317"/>
        <v>0</v>
      </c>
      <c r="P275" s="95">
        <f t="shared" si="317"/>
        <v>0</v>
      </c>
      <c r="Q275" s="95">
        <f t="shared" si="317"/>
        <v>0</v>
      </c>
      <c r="R275" s="54">
        <f t="shared" si="261"/>
        <v>2555</v>
      </c>
      <c r="S275" s="54">
        <f t="shared" si="262"/>
        <v>2555</v>
      </c>
      <c r="T275" s="54">
        <f t="shared" si="263"/>
        <v>2555</v>
      </c>
      <c r="U275" s="54">
        <f t="shared" si="264"/>
        <v>0</v>
      </c>
      <c r="V275" s="54">
        <f t="shared" si="265"/>
        <v>0</v>
      </c>
      <c r="W275" s="95">
        <f>W276</f>
        <v>1044</v>
      </c>
      <c r="X275" s="95">
        <f>X276</f>
        <v>1044</v>
      </c>
      <c r="Y275" s="95">
        <f>Y276</f>
        <v>1044</v>
      </c>
      <c r="Z275" s="95">
        <f>Z276</f>
        <v>0</v>
      </c>
      <c r="AA275" s="95">
        <f>AA276</f>
        <v>0</v>
      </c>
      <c r="AB275" s="54">
        <f t="shared" si="241"/>
        <v>3599</v>
      </c>
      <c r="AC275" s="54">
        <f t="shared" si="242"/>
        <v>3599</v>
      </c>
      <c r="AD275" s="54">
        <f t="shared" si="243"/>
        <v>3599</v>
      </c>
      <c r="AE275" s="54">
        <f t="shared" si="244"/>
        <v>0</v>
      </c>
      <c r="AF275" s="54">
        <f t="shared" si="245"/>
        <v>0</v>
      </c>
      <c r="AG275" s="95">
        <f>AG276</f>
        <v>0</v>
      </c>
      <c r="AH275" s="95">
        <f>AH276</f>
        <v>0</v>
      </c>
      <c r="AI275" s="95">
        <f>AI276</f>
        <v>0</v>
      </c>
      <c r="AJ275" s="95">
        <f>AJ276</f>
        <v>0</v>
      </c>
      <c r="AK275" s="95">
        <f>AK276</f>
        <v>0</v>
      </c>
      <c r="AL275" s="54">
        <f t="shared" si="246"/>
        <v>3599</v>
      </c>
      <c r="AM275" s="54">
        <f t="shared" si="247"/>
        <v>3599</v>
      </c>
      <c r="AN275" s="54">
        <f t="shared" si="248"/>
        <v>3599</v>
      </c>
      <c r="AO275" s="54">
        <f t="shared" si="249"/>
        <v>0</v>
      </c>
      <c r="AP275" s="54">
        <f t="shared" si="250"/>
        <v>0</v>
      </c>
    </row>
    <row r="276" spans="1:42" s="39" customFormat="1" ht="28.5">
      <c r="A276" s="33"/>
      <c r="B276" s="11" t="s">
        <v>290</v>
      </c>
      <c r="C276" s="11"/>
      <c r="D276" s="15" t="s">
        <v>83</v>
      </c>
      <c r="E276" s="15" t="s">
        <v>83</v>
      </c>
      <c r="F276" s="15" t="s">
        <v>293</v>
      </c>
      <c r="G276" s="15" t="s">
        <v>94</v>
      </c>
      <c r="H276" s="58">
        <f>I276+L276</f>
        <v>2555</v>
      </c>
      <c r="I276" s="75">
        <f>J276+K276</f>
        <v>2555</v>
      </c>
      <c r="J276" s="75">
        <v>2555</v>
      </c>
      <c r="K276" s="75"/>
      <c r="L276" s="75"/>
      <c r="M276" s="100">
        <f>N276+Q276</f>
        <v>0</v>
      </c>
      <c r="N276" s="108">
        <f>O276+P276</f>
        <v>0</v>
      </c>
      <c r="O276" s="108"/>
      <c r="P276" s="108"/>
      <c r="Q276" s="108"/>
      <c r="R276" s="58">
        <f t="shared" si="261"/>
        <v>2555</v>
      </c>
      <c r="S276" s="75">
        <f t="shared" si="262"/>
        <v>2555</v>
      </c>
      <c r="T276" s="75">
        <f t="shared" si="263"/>
        <v>2555</v>
      </c>
      <c r="U276" s="75">
        <f t="shared" si="264"/>
        <v>0</v>
      </c>
      <c r="V276" s="75">
        <f t="shared" si="265"/>
        <v>0</v>
      </c>
      <c r="W276" s="100">
        <f>X276+AA276</f>
        <v>1044</v>
      </c>
      <c r="X276" s="108">
        <f>Y276+Z276</f>
        <v>1044</v>
      </c>
      <c r="Y276" s="108">
        <v>1044</v>
      </c>
      <c r="Z276" s="108"/>
      <c r="AA276" s="108"/>
      <c r="AB276" s="58">
        <f>W276+R276</f>
        <v>3599</v>
      </c>
      <c r="AC276" s="75">
        <f>X276+S276</f>
        <v>3599</v>
      </c>
      <c r="AD276" s="75">
        <f>Y276+T276</f>
        <v>3599</v>
      </c>
      <c r="AE276" s="75">
        <f>Z276+U276</f>
        <v>0</v>
      </c>
      <c r="AF276" s="75">
        <f>AA276+V276</f>
        <v>0</v>
      </c>
      <c r="AG276" s="100">
        <f>AH276+AK276</f>
        <v>0</v>
      </c>
      <c r="AH276" s="108">
        <f>AI276+AJ276</f>
        <v>0</v>
      </c>
      <c r="AI276" s="108"/>
      <c r="AJ276" s="108"/>
      <c r="AK276" s="108"/>
      <c r="AL276" s="58">
        <f>AG276+AB276</f>
        <v>3599</v>
      </c>
      <c r="AM276" s="75">
        <f>AH276+AC276</f>
        <v>3599</v>
      </c>
      <c r="AN276" s="75">
        <f>AI276+AD276</f>
        <v>3599</v>
      </c>
      <c r="AO276" s="75">
        <f>AJ276+AE276</f>
        <v>0</v>
      </c>
      <c r="AP276" s="75">
        <f>AK276+AF276</f>
        <v>0</v>
      </c>
    </row>
    <row r="277" spans="1:42" s="39" customFormat="1" ht="28.5">
      <c r="A277" s="43"/>
      <c r="B277" s="18" t="s">
        <v>96</v>
      </c>
      <c r="C277" s="11"/>
      <c r="D277" s="13" t="s">
        <v>83</v>
      </c>
      <c r="E277" s="13" t="s">
        <v>53</v>
      </c>
      <c r="F277" s="13"/>
      <c r="G277" s="13"/>
      <c r="H277" s="57">
        <f>H278+H281+H284+H291+H287</f>
        <v>24440</v>
      </c>
      <c r="I277" s="57">
        <f aca="true" t="shared" si="318" ref="I277:V277">I278+I281+I284+I291+I287</f>
        <v>21625</v>
      </c>
      <c r="J277" s="57">
        <f t="shared" si="318"/>
        <v>21625</v>
      </c>
      <c r="K277" s="57">
        <f t="shared" si="318"/>
        <v>0</v>
      </c>
      <c r="L277" s="57">
        <f t="shared" si="318"/>
        <v>2815</v>
      </c>
      <c r="M277" s="57">
        <f t="shared" si="318"/>
        <v>550</v>
      </c>
      <c r="N277" s="57">
        <f t="shared" si="318"/>
        <v>0</v>
      </c>
      <c r="O277" s="57">
        <f t="shared" si="318"/>
        <v>0</v>
      </c>
      <c r="P277" s="57">
        <f t="shared" si="318"/>
        <v>0</v>
      </c>
      <c r="Q277" s="57">
        <f t="shared" si="318"/>
        <v>550</v>
      </c>
      <c r="R277" s="57">
        <f t="shared" si="318"/>
        <v>24990</v>
      </c>
      <c r="S277" s="57">
        <f t="shared" si="318"/>
        <v>21625</v>
      </c>
      <c r="T277" s="57">
        <f t="shared" si="318"/>
        <v>21625</v>
      </c>
      <c r="U277" s="57">
        <f t="shared" si="318"/>
        <v>0</v>
      </c>
      <c r="V277" s="57">
        <f t="shared" si="318"/>
        <v>3365</v>
      </c>
      <c r="W277" s="57">
        <f aca="true" t="shared" si="319" ref="W277:AF277">W278+W281+W284+W291+W287</f>
        <v>0</v>
      </c>
      <c r="X277" s="57">
        <f t="shared" si="319"/>
        <v>2906</v>
      </c>
      <c r="Y277" s="57">
        <f t="shared" si="319"/>
        <v>2906</v>
      </c>
      <c r="Z277" s="57">
        <f t="shared" si="319"/>
        <v>0</v>
      </c>
      <c r="AA277" s="57">
        <f t="shared" si="319"/>
        <v>-2906</v>
      </c>
      <c r="AB277" s="57">
        <f t="shared" si="319"/>
        <v>24990</v>
      </c>
      <c r="AC277" s="57">
        <f t="shared" si="319"/>
        <v>24531</v>
      </c>
      <c r="AD277" s="57">
        <f t="shared" si="319"/>
        <v>24531</v>
      </c>
      <c r="AE277" s="57">
        <f t="shared" si="319"/>
        <v>0</v>
      </c>
      <c r="AF277" s="57">
        <f t="shared" si="319"/>
        <v>459</v>
      </c>
      <c r="AG277" s="57">
        <f aca="true" t="shared" si="320" ref="AG277:AP277">AG278+AG281+AG284+AG291+AG287</f>
        <v>-8203</v>
      </c>
      <c r="AH277" s="57">
        <f t="shared" si="320"/>
        <v>-8168</v>
      </c>
      <c r="AI277" s="57">
        <f t="shared" si="320"/>
        <v>-8168</v>
      </c>
      <c r="AJ277" s="57">
        <f t="shared" si="320"/>
        <v>0</v>
      </c>
      <c r="AK277" s="57">
        <f t="shared" si="320"/>
        <v>-35</v>
      </c>
      <c r="AL277" s="57">
        <f t="shared" si="320"/>
        <v>16787</v>
      </c>
      <c r="AM277" s="57">
        <f t="shared" si="320"/>
        <v>16363</v>
      </c>
      <c r="AN277" s="57">
        <f t="shared" si="320"/>
        <v>16363</v>
      </c>
      <c r="AO277" s="57">
        <f t="shared" si="320"/>
        <v>0</v>
      </c>
      <c r="AP277" s="57">
        <f t="shared" si="320"/>
        <v>424</v>
      </c>
    </row>
    <row r="278" spans="1:42" s="39" customFormat="1" ht="71.25">
      <c r="A278" s="33"/>
      <c r="B278" s="11" t="s">
        <v>162</v>
      </c>
      <c r="C278" s="11"/>
      <c r="D278" s="15" t="s">
        <v>83</v>
      </c>
      <c r="E278" s="15" t="s">
        <v>53</v>
      </c>
      <c r="F278" s="15" t="s">
        <v>163</v>
      </c>
      <c r="G278" s="15"/>
      <c r="H278" s="58">
        <f>H279</f>
        <v>7486</v>
      </c>
      <c r="I278" s="58">
        <f>I279</f>
        <v>6607</v>
      </c>
      <c r="J278" s="58">
        <f aca="true" t="shared" si="321" ref="I278:L279">J279</f>
        <v>6607</v>
      </c>
      <c r="K278" s="58">
        <f t="shared" si="321"/>
        <v>0</v>
      </c>
      <c r="L278" s="58">
        <f t="shared" si="321"/>
        <v>879</v>
      </c>
      <c r="M278" s="100">
        <f>M279</f>
        <v>0</v>
      </c>
      <c r="N278" s="100">
        <f>N279</f>
        <v>0</v>
      </c>
      <c r="O278" s="100">
        <f aca="true" t="shared" si="322" ref="N278:Q279">O279</f>
        <v>0</v>
      </c>
      <c r="P278" s="100">
        <f t="shared" si="322"/>
        <v>0</v>
      </c>
      <c r="Q278" s="100">
        <f t="shared" si="322"/>
        <v>0</v>
      </c>
      <c r="R278" s="58">
        <f t="shared" si="261"/>
        <v>7486</v>
      </c>
      <c r="S278" s="58">
        <f t="shared" si="262"/>
        <v>6607</v>
      </c>
      <c r="T278" s="58">
        <f t="shared" si="263"/>
        <v>6607</v>
      </c>
      <c r="U278" s="58">
        <f t="shared" si="264"/>
        <v>0</v>
      </c>
      <c r="V278" s="58">
        <f t="shared" si="265"/>
        <v>879</v>
      </c>
      <c r="W278" s="100">
        <f>W279</f>
        <v>0</v>
      </c>
      <c r="X278" s="100">
        <f>X279</f>
        <v>879</v>
      </c>
      <c r="Y278" s="100">
        <f aca="true" t="shared" si="323" ref="X278:AA279">Y279</f>
        <v>879</v>
      </c>
      <c r="Z278" s="100">
        <f t="shared" si="323"/>
        <v>0</v>
      </c>
      <c r="AA278" s="100">
        <f t="shared" si="323"/>
        <v>-879</v>
      </c>
      <c r="AB278" s="58">
        <f aca="true" t="shared" si="324" ref="AB278:AB286">W278+R278</f>
        <v>7486</v>
      </c>
      <c r="AC278" s="58">
        <f aca="true" t="shared" si="325" ref="AC278:AC286">X278+S278</f>
        <v>7486</v>
      </c>
      <c r="AD278" s="58">
        <f aca="true" t="shared" si="326" ref="AD278:AD286">Y278+T278</f>
        <v>7486</v>
      </c>
      <c r="AE278" s="58">
        <f aca="true" t="shared" si="327" ref="AE278:AE286">Z278+U278</f>
        <v>0</v>
      </c>
      <c r="AF278" s="58">
        <f aca="true" t="shared" si="328" ref="AF278:AF286">AA278+V278</f>
        <v>0</v>
      </c>
      <c r="AG278" s="100">
        <f>AG279</f>
        <v>-1788</v>
      </c>
      <c r="AH278" s="100">
        <f>AH279</f>
        <v>-1788</v>
      </c>
      <c r="AI278" s="100">
        <f aca="true" t="shared" si="329" ref="AH278:AK279">AI279</f>
        <v>-1788</v>
      </c>
      <c r="AJ278" s="100">
        <f t="shared" si="329"/>
        <v>0</v>
      </c>
      <c r="AK278" s="100">
        <f t="shared" si="329"/>
        <v>0</v>
      </c>
      <c r="AL278" s="58">
        <f aca="true" t="shared" si="330" ref="AL278:AL286">AG278+AB278</f>
        <v>5698</v>
      </c>
      <c r="AM278" s="58">
        <f aca="true" t="shared" si="331" ref="AM278:AM286">AH278+AC278</f>
        <v>5698</v>
      </c>
      <c r="AN278" s="58">
        <f aca="true" t="shared" si="332" ref="AN278:AN286">AI278+AD278</f>
        <v>5698</v>
      </c>
      <c r="AO278" s="58">
        <f aca="true" t="shared" si="333" ref="AO278:AO286">AJ278+AE278</f>
        <v>0</v>
      </c>
      <c r="AP278" s="58">
        <f aca="true" t="shared" si="334" ref="AP278:AP286">AK278+AF278</f>
        <v>0</v>
      </c>
    </row>
    <row r="279" spans="1:42" s="39" customFormat="1" ht="14.25">
      <c r="A279" s="33"/>
      <c r="B279" s="11" t="s">
        <v>145</v>
      </c>
      <c r="C279" s="11"/>
      <c r="D279" s="15" t="s">
        <v>83</v>
      </c>
      <c r="E279" s="15" t="s">
        <v>53</v>
      </c>
      <c r="F279" s="15" t="s">
        <v>167</v>
      </c>
      <c r="G279" s="15"/>
      <c r="H279" s="58">
        <f>H280</f>
        <v>7486</v>
      </c>
      <c r="I279" s="58">
        <f t="shared" si="321"/>
        <v>6607</v>
      </c>
      <c r="J279" s="58">
        <f t="shared" si="321"/>
        <v>6607</v>
      </c>
      <c r="K279" s="58">
        <f t="shared" si="321"/>
        <v>0</v>
      </c>
      <c r="L279" s="58">
        <f t="shared" si="321"/>
        <v>879</v>
      </c>
      <c r="M279" s="100">
        <f>M280</f>
        <v>0</v>
      </c>
      <c r="N279" s="100">
        <f t="shared" si="322"/>
        <v>0</v>
      </c>
      <c r="O279" s="100">
        <f t="shared" si="322"/>
        <v>0</v>
      </c>
      <c r="P279" s="100">
        <f t="shared" si="322"/>
        <v>0</v>
      </c>
      <c r="Q279" s="100">
        <f t="shared" si="322"/>
        <v>0</v>
      </c>
      <c r="R279" s="58">
        <f t="shared" si="261"/>
        <v>7486</v>
      </c>
      <c r="S279" s="58">
        <f t="shared" si="262"/>
        <v>6607</v>
      </c>
      <c r="T279" s="58">
        <f t="shared" si="263"/>
        <v>6607</v>
      </c>
      <c r="U279" s="58">
        <f t="shared" si="264"/>
        <v>0</v>
      </c>
      <c r="V279" s="58">
        <f t="shared" si="265"/>
        <v>879</v>
      </c>
      <c r="W279" s="100">
        <f>W280</f>
        <v>0</v>
      </c>
      <c r="X279" s="100">
        <f t="shared" si="323"/>
        <v>879</v>
      </c>
      <c r="Y279" s="100">
        <f t="shared" si="323"/>
        <v>879</v>
      </c>
      <c r="Z279" s="100">
        <f t="shared" si="323"/>
        <v>0</v>
      </c>
      <c r="AA279" s="100">
        <f t="shared" si="323"/>
        <v>-879</v>
      </c>
      <c r="AB279" s="58">
        <f t="shared" si="324"/>
        <v>7486</v>
      </c>
      <c r="AC279" s="58">
        <f t="shared" si="325"/>
        <v>7486</v>
      </c>
      <c r="AD279" s="58">
        <f t="shared" si="326"/>
        <v>7486</v>
      </c>
      <c r="AE279" s="58">
        <f t="shared" si="327"/>
        <v>0</v>
      </c>
      <c r="AF279" s="58">
        <f t="shared" si="328"/>
        <v>0</v>
      </c>
      <c r="AG279" s="100">
        <f>AG280</f>
        <v>-1788</v>
      </c>
      <c r="AH279" s="100">
        <f t="shared" si="329"/>
        <v>-1788</v>
      </c>
      <c r="AI279" s="100">
        <f t="shared" si="329"/>
        <v>-1788</v>
      </c>
      <c r="AJ279" s="100">
        <f t="shared" si="329"/>
        <v>0</v>
      </c>
      <c r="AK279" s="100">
        <f t="shared" si="329"/>
        <v>0</v>
      </c>
      <c r="AL279" s="58">
        <f t="shared" si="330"/>
        <v>5698</v>
      </c>
      <c r="AM279" s="58">
        <f t="shared" si="331"/>
        <v>5698</v>
      </c>
      <c r="AN279" s="58">
        <f t="shared" si="332"/>
        <v>5698</v>
      </c>
      <c r="AO279" s="58">
        <f t="shared" si="333"/>
        <v>0</v>
      </c>
      <c r="AP279" s="58">
        <f t="shared" si="334"/>
        <v>0</v>
      </c>
    </row>
    <row r="280" spans="1:42" s="39" customFormat="1" ht="28.5">
      <c r="A280" s="33"/>
      <c r="B280" s="11" t="s">
        <v>165</v>
      </c>
      <c r="C280" s="11"/>
      <c r="D280" s="15" t="s">
        <v>83</v>
      </c>
      <c r="E280" s="15" t="s">
        <v>53</v>
      </c>
      <c r="F280" s="15" t="s">
        <v>167</v>
      </c>
      <c r="G280" s="15" t="s">
        <v>166</v>
      </c>
      <c r="H280" s="58">
        <f>I280+L280</f>
        <v>7486</v>
      </c>
      <c r="I280" s="58">
        <f>J280+K280</f>
        <v>6607</v>
      </c>
      <c r="J280" s="54">
        <f>6583+24</f>
        <v>6607</v>
      </c>
      <c r="K280" s="54"/>
      <c r="L280" s="54">
        <v>879</v>
      </c>
      <c r="M280" s="100">
        <f>N280+Q280</f>
        <v>0</v>
      </c>
      <c r="N280" s="100">
        <f>O280+P280</f>
        <v>0</v>
      </c>
      <c r="O280" s="95"/>
      <c r="P280" s="95"/>
      <c r="Q280" s="95"/>
      <c r="R280" s="58">
        <f t="shared" si="261"/>
        <v>7486</v>
      </c>
      <c r="S280" s="58">
        <f t="shared" si="262"/>
        <v>6607</v>
      </c>
      <c r="T280" s="54">
        <f t="shared" si="263"/>
        <v>6607</v>
      </c>
      <c r="U280" s="54">
        <f t="shared" si="264"/>
        <v>0</v>
      </c>
      <c r="V280" s="54">
        <f t="shared" si="265"/>
        <v>879</v>
      </c>
      <c r="W280" s="100">
        <f>X280+AA280</f>
        <v>0</v>
      </c>
      <c r="X280" s="100">
        <f>Y280+Z280</f>
        <v>879</v>
      </c>
      <c r="Y280" s="95">
        <v>879</v>
      </c>
      <c r="Z280" s="95"/>
      <c r="AA280" s="95">
        <v>-879</v>
      </c>
      <c r="AB280" s="58">
        <f t="shared" si="324"/>
        <v>7486</v>
      </c>
      <c r="AC280" s="58">
        <f t="shared" si="325"/>
        <v>7486</v>
      </c>
      <c r="AD280" s="54">
        <f t="shared" si="326"/>
        <v>7486</v>
      </c>
      <c r="AE280" s="54">
        <f t="shared" si="327"/>
        <v>0</v>
      </c>
      <c r="AF280" s="54">
        <f t="shared" si="328"/>
        <v>0</v>
      </c>
      <c r="AG280" s="100">
        <f>AH280+AK280</f>
        <v>-1788</v>
      </c>
      <c r="AH280" s="100">
        <f>AI280+AJ280</f>
        <v>-1788</v>
      </c>
      <c r="AI280" s="95">
        <f>-1788</f>
        <v>-1788</v>
      </c>
      <c r="AJ280" s="95"/>
      <c r="AK280" s="95"/>
      <c r="AL280" s="58">
        <f t="shared" si="330"/>
        <v>5698</v>
      </c>
      <c r="AM280" s="58">
        <f t="shared" si="331"/>
        <v>5698</v>
      </c>
      <c r="AN280" s="54">
        <f t="shared" si="332"/>
        <v>5698</v>
      </c>
      <c r="AO280" s="54">
        <f t="shared" si="333"/>
        <v>0</v>
      </c>
      <c r="AP280" s="54">
        <f t="shared" si="334"/>
        <v>0</v>
      </c>
    </row>
    <row r="281" spans="1:42" s="39" customFormat="1" ht="85.5">
      <c r="A281" s="33"/>
      <c r="B281" s="11" t="s">
        <v>215</v>
      </c>
      <c r="C281" s="11"/>
      <c r="D281" s="15" t="s">
        <v>83</v>
      </c>
      <c r="E281" s="15" t="s">
        <v>53</v>
      </c>
      <c r="F281" s="15" t="s">
        <v>98</v>
      </c>
      <c r="G281" s="15"/>
      <c r="H281" s="58">
        <f>H282</f>
        <v>13639</v>
      </c>
      <c r="I281" s="58">
        <f>I282</f>
        <v>11703</v>
      </c>
      <c r="J281" s="58">
        <f aca="true" t="shared" si="335" ref="I281:L282">J282</f>
        <v>11703</v>
      </c>
      <c r="K281" s="58">
        <f t="shared" si="335"/>
        <v>0</v>
      </c>
      <c r="L281" s="58">
        <f t="shared" si="335"/>
        <v>1936</v>
      </c>
      <c r="M281" s="100">
        <f>M282</f>
        <v>0</v>
      </c>
      <c r="N281" s="100">
        <f>N282</f>
        <v>0</v>
      </c>
      <c r="O281" s="100">
        <f aca="true" t="shared" si="336" ref="N281:Q282">O282</f>
        <v>0</v>
      </c>
      <c r="P281" s="100">
        <f t="shared" si="336"/>
        <v>0</v>
      </c>
      <c r="Q281" s="100">
        <f t="shared" si="336"/>
        <v>0</v>
      </c>
      <c r="R281" s="58">
        <f t="shared" si="261"/>
        <v>13639</v>
      </c>
      <c r="S281" s="58">
        <f t="shared" si="262"/>
        <v>11703</v>
      </c>
      <c r="T281" s="58">
        <f t="shared" si="263"/>
        <v>11703</v>
      </c>
      <c r="U281" s="58">
        <f t="shared" si="264"/>
        <v>0</v>
      </c>
      <c r="V281" s="58">
        <f t="shared" si="265"/>
        <v>1936</v>
      </c>
      <c r="W281" s="100">
        <f>W282</f>
        <v>0</v>
      </c>
      <c r="X281" s="100">
        <f>X282</f>
        <v>1477</v>
      </c>
      <c r="Y281" s="100">
        <f aca="true" t="shared" si="337" ref="X281:AA282">Y282</f>
        <v>1477</v>
      </c>
      <c r="Z281" s="100">
        <f t="shared" si="337"/>
        <v>0</v>
      </c>
      <c r="AA281" s="100">
        <f t="shared" si="337"/>
        <v>-1477</v>
      </c>
      <c r="AB281" s="58">
        <f t="shared" si="324"/>
        <v>13639</v>
      </c>
      <c r="AC281" s="58">
        <f t="shared" si="325"/>
        <v>13180</v>
      </c>
      <c r="AD281" s="58">
        <f t="shared" si="326"/>
        <v>13180</v>
      </c>
      <c r="AE281" s="58">
        <f t="shared" si="327"/>
        <v>0</v>
      </c>
      <c r="AF281" s="58">
        <f t="shared" si="328"/>
        <v>459</v>
      </c>
      <c r="AG281" s="100">
        <f>AG282</f>
        <v>-3100</v>
      </c>
      <c r="AH281" s="100">
        <f>AH282</f>
        <v>-3065</v>
      </c>
      <c r="AI281" s="100">
        <f aca="true" t="shared" si="338" ref="AH281:AK282">AI282</f>
        <v>-3065</v>
      </c>
      <c r="AJ281" s="100">
        <f t="shared" si="338"/>
        <v>0</v>
      </c>
      <c r="AK281" s="100">
        <f t="shared" si="338"/>
        <v>-35</v>
      </c>
      <c r="AL281" s="58">
        <f t="shared" si="330"/>
        <v>10539</v>
      </c>
      <c r="AM281" s="58">
        <f t="shared" si="331"/>
        <v>10115</v>
      </c>
      <c r="AN281" s="58">
        <f t="shared" si="332"/>
        <v>10115</v>
      </c>
      <c r="AO281" s="58">
        <f t="shared" si="333"/>
        <v>0</v>
      </c>
      <c r="AP281" s="58">
        <f t="shared" si="334"/>
        <v>424</v>
      </c>
    </row>
    <row r="282" spans="1:42" s="39" customFormat="1" ht="28.5">
      <c r="A282" s="33"/>
      <c r="B282" s="11" t="s">
        <v>86</v>
      </c>
      <c r="C282" s="11"/>
      <c r="D282" s="15" t="s">
        <v>83</v>
      </c>
      <c r="E282" s="15" t="s">
        <v>53</v>
      </c>
      <c r="F282" s="15" t="s">
        <v>216</v>
      </c>
      <c r="G282" s="15"/>
      <c r="H282" s="58">
        <f>H283</f>
        <v>13639</v>
      </c>
      <c r="I282" s="58">
        <f t="shared" si="335"/>
        <v>11703</v>
      </c>
      <c r="J282" s="58">
        <f t="shared" si="335"/>
        <v>11703</v>
      </c>
      <c r="K282" s="58">
        <f t="shared" si="335"/>
        <v>0</v>
      </c>
      <c r="L282" s="58">
        <f t="shared" si="335"/>
        <v>1936</v>
      </c>
      <c r="M282" s="100">
        <f>M283</f>
        <v>0</v>
      </c>
      <c r="N282" s="100">
        <f t="shared" si="336"/>
        <v>0</v>
      </c>
      <c r="O282" s="100">
        <f t="shared" si="336"/>
        <v>0</v>
      </c>
      <c r="P282" s="100">
        <f t="shared" si="336"/>
        <v>0</v>
      </c>
      <c r="Q282" s="100">
        <f t="shared" si="336"/>
        <v>0</v>
      </c>
      <c r="R282" s="58">
        <f t="shared" si="261"/>
        <v>13639</v>
      </c>
      <c r="S282" s="58">
        <f t="shared" si="262"/>
        <v>11703</v>
      </c>
      <c r="T282" s="58">
        <f t="shared" si="263"/>
        <v>11703</v>
      </c>
      <c r="U282" s="58">
        <f t="shared" si="264"/>
        <v>0</v>
      </c>
      <c r="V282" s="58">
        <f t="shared" si="265"/>
        <v>1936</v>
      </c>
      <c r="W282" s="100">
        <f>W283</f>
        <v>0</v>
      </c>
      <c r="X282" s="100">
        <f t="shared" si="337"/>
        <v>1477</v>
      </c>
      <c r="Y282" s="100">
        <f t="shared" si="337"/>
        <v>1477</v>
      </c>
      <c r="Z282" s="100">
        <f t="shared" si="337"/>
        <v>0</v>
      </c>
      <c r="AA282" s="100">
        <f t="shared" si="337"/>
        <v>-1477</v>
      </c>
      <c r="AB282" s="58">
        <f t="shared" si="324"/>
        <v>13639</v>
      </c>
      <c r="AC282" s="58">
        <f t="shared" si="325"/>
        <v>13180</v>
      </c>
      <c r="AD282" s="58">
        <f t="shared" si="326"/>
        <v>13180</v>
      </c>
      <c r="AE282" s="58">
        <f t="shared" si="327"/>
        <v>0</v>
      </c>
      <c r="AF282" s="58">
        <f t="shared" si="328"/>
        <v>459</v>
      </c>
      <c r="AG282" s="100">
        <f>AG283</f>
        <v>-3100</v>
      </c>
      <c r="AH282" s="100">
        <f t="shared" si="338"/>
        <v>-3065</v>
      </c>
      <c r="AI282" s="100">
        <f t="shared" si="338"/>
        <v>-3065</v>
      </c>
      <c r="AJ282" s="100">
        <f t="shared" si="338"/>
        <v>0</v>
      </c>
      <c r="AK282" s="100">
        <f t="shared" si="338"/>
        <v>-35</v>
      </c>
      <c r="AL282" s="58">
        <f t="shared" si="330"/>
        <v>10539</v>
      </c>
      <c r="AM282" s="58">
        <f t="shared" si="331"/>
        <v>10115</v>
      </c>
      <c r="AN282" s="58">
        <f t="shared" si="332"/>
        <v>10115</v>
      </c>
      <c r="AO282" s="58">
        <f t="shared" si="333"/>
        <v>0</v>
      </c>
      <c r="AP282" s="58">
        <f t="shared" si="334"/>
        <v>424</v>
      </c>
    </row>
    <row r="283" spans="1:42" s="39" customFormat="1" ht="28.5">
      <c r="A283" s="33"/>
      <c r="B283" s="11" t="s">
        <v>184</v>
      </c>
      <c r="C283" s="11"/>
      <c r="D283" s="15" t="s">
        <v>83</v>
      </c>
      <c r="E283" s="15" t="s">
        <v>53</v>
      </c>
      <c r="F283" s="15" t="s">
        <v>216</v>
      </c>
      <c r="G283" s="15" t="s">
        <v>199</v>
      </c>
      <c r="H283" s="58">
        <f>I283+L283</f>
        <v>13639</v>
      </c>
      <c r="I283" s="58">
        <f>J283+K283</f>
        <v>11703</v>
      </c>
      <c r="J283" s="54">
        <f>11668+35</f>
        <v>11703</v>
      </c>
      <c r="K283" s="54"/>
      <c r="L283" s="54">
        <f>459+1477</f>
        <v>1936</v>
      </c>
      <c r="M283" s="100">
        <f>N283+Q283</f>
        <v>0</v>
      </c>
      <c r="N283" s="100">
        <f>O283+P283</f>
        <v>0</v>
      </c>
      <c r="O283" s="95"/>
      <c r="P283" s="95"/>
      <c r="Q283" s="95"/>
      <c r="R283" s="58">
        <f t="shared" si="261"/>
        <v>13639</v>
      </c>
      <c r="S283" s="58">
        <f t="shared" si="262"/>
        <v>11703</v>
      </c>
      <c r="T283" s="54">
        <f t="shared" si="263"/>
        <v>11703</v>
      </c>
      <c r="U283" s="54">
        <f t="shared" si="264"/>
        <v>0</v>
      </c>
      <c r="V283" s="54">
        <f t="shared" si="265"/>
        <v>1936</v>
      </c>
      <c r="W283" s="100">
        <f>X283+AA283</f>
        <v>0</v>
      </c>
      <c r="X283" s="100">
        <f>Y283+Z283</f>
        <v>1477</v>
      </c>
      <c r="Y283" s="95">
        <v>1477</v>
      </c>
      <c r="Z283" s="95"/>
      <c r="AA283" s="95">
        <v>-1477</v>
      </c>
      <c r="AB283" s="58">
        <f t="shared" si="324"/>
        <v>13639</v>
      </c>
      <c r="AC283" s="58">
        <f t="shared" si="325"/>
        <v>13180</v>
      </c>
      <c r="AD283" s="54">
        <f t="shared" si="326"/>
        <v>13180</v>
      </c>
      <c r="AE283" s="54">
        <f t="shared" si="327"/>
        <v>0</v>
      </c>
      <c r="AF283" s="54">
        <f t="shared" si="328"/>
        <v>459</v>
      </c>
      <c r="AG283" s="100">
        <f>AH283+AK283</f>
        <v>-3100</v>
      </c>
      <c r="AH283" s="100">
        <f>AI283+AJ283</f>
        <v>-3065</v>
      </c>
      <c r="AI283" s="95">
        <f>-5-3060</f>
        <v>-3065</v>
      </c>
      <c r="AJ283" s="95"/>
      <c r="AK283" s="95">
        <v>-35</v>
      </c>
      <c r="AL283" s="58">
        <f t="shared" si="330"/>
        <v>10539</v>
      </c>
      <c r="AM283" s="58">
        <f t="shared" si="331"/>
        <v>10115</v>
      </c>
      <c r="AN283" s="54">
        <f t="shared" si="332"/>
        <v>10115</v>
      </c>
      <c r="AO283" s="54">
        <f t="shared" si="333"/>
        <v>0</v>
      </c>
      <c r="AP283" s="54">
        <f t="shared" si="334"/>
        <v>424</v>
      </c>
    </row>
    <row r="284" spans="1:42" s="39" customFormat="1" ht="14.25" customHeight="1" hidden="1">
      <c r="A284" s="33"/>
      <c r="B284" s="80" t="s">
        <v>65</v>
      </c>
      <c r="C284" s="11"/>
      <c r="D284" s="15" t="s">
        <v>83</v>
      </c>
      <c r="E284" s="15" t="s">
        <v>53</v>
      </c>
      <c r="F284" s="15" t="s">
        <v>66</v>
      </c>
      <c r="G284" s="15"/>
      <c r="H284" s="58">
        <f aca="true" t="shared" si="339" ref="H284:Q284">H286</f>
        <v>0</v>
      </c>
      <c r="I284" s="58">
        <f t="shared" si="339"/>
        <v>0</v>
      </c>
      <c r="J284" s="58">
        <f t="shared" si="339"/>
        <v>0</v>
      </c>
      <c r="K284" s="58">
        <f t="shared" si="339"/>
        <v>0</v>
      </c>
      <c r="L284" s="58">
        <f t="shared" si="339"/>
        <v>0</v>
      </c>
      <c r="M284" s="100">
        <f t="shared" si="339"/>
        <v>0</v>
      </c>
      <c r="N284" s="100">
        <f t="shared" si="339"/>
        <v>0</v>
      </c>
      <c r="O284" s="100">
        <f t="shared" si="339"/>
        <v>0</v>
      </c>
      <c r="P284" s="100">
        <f t="shared" si="339"/>
        <v>0</v>
      </c>
      <c r="Q284" s="100">
        <f t="shared" si="339"/>
        <v>0</v>
      </c>
      <c r="R284" s="58">
        <f t="shared" si="261"/>
        <v>0</v>
      </c>
      <c r="S284" s="58">
        <f t="shared" si="262"/>
        <v>0</v>
      </c>
      <c r="T284" s="58">
        <f t="shared" si="263"/>
        <v>0</v>
      </c>
      <c r="U284" s="58">
        <f t="shared" si="264"/>
        <v>0</v>
      </c>
      <c r="V284" s="58">
        <f t="shared" si="265"/>
        <v>0</v>
      </c>
      <c r="W284" s="100">
        <f>W286</f>
        <v>0</v>
      </c>
      <c r="X284" s="100">
        <f>X286</f>
        <v>0</v>
      </c>
      <c r="Y284" s="100">
        <f>Y286</f>
        <v>0</v>
      </c>
      <c r="Z284" s="100">
        <f>Z286</f>
        <v>0</v>
      </c>
      <c r="AA284" s="100">
        <f>AA286</f>
        <v>0</v>
      </c>
      <c r="AB284" s="58">
        <f t="shared" si="324"/>
        <v>0</v>
      </c>
      <c r="AC284" s="58">
        <f t="shared" si="325"/>
        <v>0</v>
      </c>
      <c r="AD284" s="58">
        <f t="shared" si="326"/>
        <v>0</v>
      </c>
      <c r="AE284" s="58">
        <f t="shared" si="327"/>
        <v>0</v>
      </c>
      <c r="AF284" s="58">
        <f t="shared" si="328"/>
        <v>0</v>
      </c>
      <c r="AG284" s="100">
        <f>AG286</f>
        <v>0</v>
      </c>
      <c r="AH284" s="100">
        <f>AH286</f>
        <v>0</v>
      </c>
      <c r="AI284" s="100">
        <f>AI286</f>
        <v>0</v>
      </c>
      <c r="AJ284" s="100">
        <f>AJ286</f>
        <v>0</v>
      </c>
      <c r="AK284" s="100">
        <f>AK286</f>
        <v>0</v>
      </c>
      <c r="AL284" s="58">
        <f t="shared" si="330"/>
        <v>0</v>
      </c>
      <c r="AM284" s="58">
        <f t="shared" si="331"/>
        <v>0</v>
      </c>
      <c r="AN284" s="58">
        <f t="shared" si="332"/>
        <v>0</v>
      </c>
      <c r="AO284" s="58">
        <f t="shared" si="333"/>
        <v>0</v>
      </c>
      <c r="AP284" s="58">
        <f t="shared" si="334"/>
        <v>0</v>
      </c>
    </row>
    <row r="285" spans="1:42" s="39" customFormat="1" ht="29.25" customHeight="1" hidden="1">
      <c r="A285" s="33"/>
      <c r="B285" s="80" t="s">
        <v>335</v>
      </c>
      <c r="C285" s="11"/>
      <c r="D285" s="15" t="s">
        <v>83</v>
      </c>
      <c r="E285" s="15" t="s">
        <v>53</v>
      </c>
      <c r="F285" s="15" t="s">
        <v>330</v>
      </c>
      <c r="G285" s="15"/>
      <c r="H285" s="58">
        <f aca="true" t="shared" si="340" ref="H285:Q285">H286</f>
        <v>0</v>
      </c>
      <c r="I285" s="58">
        <f t="shared" si="340"/>
        <v>0</v>
      </c>
      <c r="J285" s="58">
        <f t="shared" si="340"/>
        <v>0</v>
      </c>
      <c r="K285" s="58">
        <f t="shared" si="340"/>
        <v>0</v>
      </c>
      <c r="L285" s="58">
        <f t="shared" si="340"/>
        <v>0</v>
      </c>
      <c r="M285" s="100">
        <f t="shared" si="340"/>
        <v>0</v>
      </c>
      <c r="N285" s="100">
        <f t="shared" si="340"/>
        <v>0</v>
      </c>
      <c r="O285" s="100">
        <f t="shared" si="340"/>
        <v>0</v>
      </c>
      <c r="P285" s="100">
        <f t="shared" si="340"/>
        <v>0</v>
      </c>
      <c r="Q285" s="100">
        <f t="shared" si="340"/>
        <v>0</v>
      </c>
      <c r="R285" s="58">
        <f t="shared" si="261"/>
        <v>0</v>
      </c>
      <c r="S285" s="58">
        <f t="shared" si="262"/>
        <v>0</v>
      </c>
      <c r="T285" s="58">
        <f t="shared" si="263"/>
        <v>0</v>
      </c>
      <c r="U285" s="58">
        <f t="shared" si="264"/>
        <v>0</v>
      </c>
      <c r="V285" s="58">
        <f t="shared" si="265"/>
        <v>0</v>
      </c>
      <c r="W285" s="100">
        <f>W286</f>
        <v>0</v>
      </c>
      <c r="X285" s="100">
        <f>X286</f>
        <v>0</v>
      </c>
      <c r="Y285" s="100">
        <f>Y286</f>
        <v>0</v>
      </c>
      <c r="Z285" s="100">
        <f>Z286</f>
        <v>0</v>
      </c>
      <c r="AA285" s="100">
        <f>AA286</f>
        <v>0</v>
      </c>
      <c r="AB285" s="58">
        <f t="shared" si="324"/>
        <v>0</v>
      </c>
      <c r="AC285" s="58">
        <f t="shared" si="325"/>
        <v>0</v>
      </c>
      <c r="AD285" s="58">
        <f t="shared" si="326"/>
        <v>0</v>
      </c>
      <c r="AE285" s="58">
        <f t="shared" si="327"/>
        <v>0</v>
      </c>
      <c r="AF285" s="58">
        <f t="shared" si="328"/>
        <v>0</v>
      </c>
      <c r="AG285" s="100">
        <f>AG286</f>
        <v>0</v>
      </c>
      <c r="AH285" s="100">
        <f>AH286</f>
        <v>0</v>
      </c>
      <c r="AI285" s="100">
        <f>AI286</f>
        <v>0</v>
      </c>
      <c r="AJ285" s="100">
        <f>AJ286</f>
        <v>0</v>
      </c>
      <c r="AK285" s="100">
        <f>AK286</f>
        <v>0</v>
      </c>
      <c r="AL285" s="58">
        <f t="shared" si="330"/>
        <v>0</v>
      </c>
      <c r="AM285" s="58">
        <f t="shared" si="331"/>
        <v>0</v>
      </c>
      <c r="AN285" s="58">
        <f t="shared" si="332"/>
        <v>0</v>
      </c>
      <c r="AO285" s="58">
        <f t="shared" si="333"/>
        <v>0</v>
      </c>
      <c r="AP285" s="58">
        <f t="shared" si="334"/>
        <v>0</v>
      </c>
    </row>
    <row r="286" spans="1:42" s="39" customFormat="1" ht="14.25" customHeight="1" hidden="1">
      <c r="A286" s="33"/>
      <c r="B286" s="80" t="s">
        <v>329</v>
      </c>
      <c r="C286" s="11"/>
      <c r="D286" s="15" t="s">
        <v>83</v>
      </c>
      <c r="E286" s="15" t="s">
        <v>53</v>
      </c>
      <c r="F286" s="15" t="s">
        <v>330</v>
      </c>
      <c r="G286" s="15" t="s">
        <v>328</v>
      </c>
      <c r="H286" s="58">
        <f>I286+L286</f>
        <v>0</v>
      </c>
      <c r="I286" s="58">
        <f>J286+K286</f>
        <v>0</v>
      </c>
      <c r="J286" s="54"/>
      <c r="K286" s="54"/>
      <c r="L286" s="54"/>
      <c r="M286" s="100">
        <f>N286+Q286</f>
        <v>0</v>
      </c>
      <c r="N286" s="100">
        <f>O286+P286</f>
        <v>0</v>
      </c>
      <c r="O286" s="95"/>
      <c r="P286" s="95"/>
      <c r="Q286" s="95"/>
      <c r="R286" s="58">
        <f t="shared" si="261"/>
        <v>0</v>
      </c>
      <c r="S286" s="58">
        <f t="shared" si="262"/>
        <v>0</v>
      </c>
      <c r="T286" s="54">
        <f t="shared" si="263"/>
        <v>0</v>
      </c>
      <c r="U286" s="54">
        <f t="shared" si="264"/>
        <v>0</v>
      </c>
      <c r="V286" s="54">
        <f t="shared" si="265"/>
        <v>0</v>
      </c>
      <c r="W286" s="100">
        <f>X286+AA286</f>
        <v>0</v>
      </c>
      <c r="X286" s="100">
        <f>Y286+Z286</f>
        <v>0</v>
      </c>
      <c r="Y286" s="95"/>
      <c r="Z286" s="95"/>
      <c r="AA286" s="95"/>
      <c r="AB286" s="58">
        <f t="shared" si="324"/>
        <v>0</v>
      </c>
      <c r="AC286" s="58">
        <f t="shared" si="325"/>
        <v>0</v>
      </c>
      <c r="AD286" s="54">
        <f t="shared" si="326"/>
        <v>0</v>
      </c>
      <c r="AE286" s="54">
        <f t="shared" si="327"/>
        <v>0</v>
      </c>
      <c r="AF286" s="54">
        <f t="shared" si="328"/>
        <v>0</v>
      </c>
      <c r="AG286" s="100">
        <f>AH286+AK286</f>
        <v>0</v>
      </c>
      <c r="AH286" s="100">
        <f>AI286+AJ286</f>
        <v>0</v>
      </c>
      <c r="AI286" s="95"/>
      <c r="AJ286" s="95"/>
      <c r="AK286" s="95"/>
      <c r="AL286" s="58">
        <f t="shared" si="330"/>
        <v>0</v>
      </c>
      <c r="AM286" s="58">
        <f t="shared" si="331"/>
        <v>0</v>
      </c>
      <c r="AN286" s="54">
        <f t="shared" si="332"/>
        <v>0</v>
      </c>
      <c r="AO286" s="54">
        <f t="shared" si="333"/>
        <v>0</v>
      </c>
      <c r="AP286" s="54">
        <f t="shared" si="334"/>
        <v>0</v>
      </c>
    </row>
    <row r="287" spans="1:42" s="39" customFormat="1" ht="14.25">
      <c r="A287" s="33"/>
      <c r="B287" s="80" t="s">
        <v>65</v>
      </c>
      <c r="C287" s="11"/>
      <c r="D287" s="15" t="s">
        <v>83</v>
      </c>
      <c r="E287" s="15" t="s">
        <v>53</v>
      </c>
      <c r="F287" s="15" t="s">
        <v>66</v>
      </c>
      <c r="G287" s="15"/>
      <c r="H287" s="113">
        <f aca="true" t="shared" si="341" ref="H287:S287">H290</f>
        <v>0</v>
      </c>
      <c r="I287" s="113">
        <f t="shared" si="341"/>
        <v>0</v>
      </c>
      <c r="J287" s="113">
        <f t="shared" si="341"/>
        <v>0</v>
      </c>
      <c r="K287" s="113">
        <f t="shared" si="341"/>
        <v>0</v>
      </c>
      <c r="L287" s="113">
        <f t="shared" si="341"/>
        <v>0</v>
      </c>
      <c r="M287" s="99">
        <f t="shared" si="341"/>
        <v>550</v>
      </c>
      <c r="N287" s="99">
        <f t="shared" si="341"/>
        <v>0</v>
      </c>
      <c r="O287" s="99">
        <f t="shared" si="341"/>
        <v>0</v>
      </c>
      <c r="P287" s="99">
        <f t="shared" si="341"/>
        <v>0</v>
      </c>
      <c r="Q287" s="99">
        <f t="shared" si="341"/>
        <v>550</v>
      </c>
      <c r="R287" s="113">
        <f t="shared" si="341"/>
        <v>550</v>
      </c>
      <c r="S287" s="113">
        <f t="shared" si="341"/>
        <v>0</v>
      </c>
      <c r="T287" s="113">
        <f aca="true" t="shared" si="342" ref="T287:V290">J287+O287</f>
        <v>0</v>
      </c>
      <c r="U287" s="113">
        <f t="shared" si="342"/>
        <v>0</v>
      </c>
      <c r="V287" s="113">
        <f t="shared" si="342"/>
        <v>550</v>
      </c>
      <c r="W287" s="99">
        <f aca="true" t="shared" si="343" ref="W287:AC287">W290</f>
        <v>0</v>
      </c>
      <c r="X287" s="99">
        <f t="shared" si="343"/>
        <v>550</v>
      </c>
      <c r="Y287" s="99">
        <f t="shared" si="343"/>
        <v>550</v>
      </c>
      <c r="Z287" s="99">
        <f t="shared" si="343"/>
        <v>0</v>
      </c>
      <c r="AA287" s="99">
        <f t="shared" si="343"/>
        <v>-550</v>
      </c>
      <c r="AB287" s="113">
        <f t="shared" si="343"/>
        <v>550</v>
      </c>
      <c r="AC287" s="113">
        <f t="shared" si="343"/>
        <v>550</v>
      </c>
      <c r="AD287" s="113">
        <f aca="true" t="shared" si="344" ref="AD287:AF288">T287+Y287</f>
        <v>550</v>
      </c>
      <c r="AE287" s="113">
        <f t="shared" si="344"/>
        <v>0</v>
      </c>
      <c r="AF287" s="113">
        <f t="shared" si="344"/>
        <v>0</v>
      </c>
      <c r="AG287" s="99">
        <f aca="true" t="shared" si="345" ref="AG287:AM287">AG290</f>
        <v>0</v>
      </c>
      <c r="AH287" s="99">
        <f t="shared" si="345"/>
        <v>0</v>
      </c>
      <c r="AI287" s="99">
        <f t="shared" si="345"/>
        <v>0</v>
      </c>
      <c r="AJ287" s="99">
        <f t="shared" si="345"/>
        <v>0</v>
      </c>
      <c r="AK287" s="99">
        <f t="shared" si="345"/>
        <v>0</v>
      </c>
      <c r="AL287" s="113">
        <f t="shared" si="345"/>
        <v>550</v>
      </c>
      <c r="AM287" s="113">
        <f t="shared" si="345"/>
        <v>550</v>
      </c>
      <c r="AN287" s="113">
        <f aca="true" t="shared" si="346" ref="AN287:AP288">AD287+AI287</f>
        <v>550</v>
      </c>
      <c r="AO287" s="113">
        <f t="shared" si="346"/>
        <v>0</v>
      </c>
      <c r="AP287" s="113">
        <f t="shared" si="346"/>
        <v>0</v>
      </c>
    </row>
    <row r="288" spans="1:42" s="39" customFormat="1" ht="42.75">
      <c r="A288" s="33"/>
      <c r="B288" s="80" t="s">
        <v>409</v>
      </c>
      <c r="C288" s="11"/>
      <c r="D288" s="15" t="s">
        <v>83</v>
      </c>
      <c r="E288" s="15" t="s">
        <v>53</v>
      </c>
      <c r="F288" s="15" t="s">
        <v>410</v>
      </c>
      <c r="G288" s="15"/>
      <c r="H288" s="113">
        <f aca="true" t="shared" si="347" ref="H288:S288">H290</f>
        <v>0</v>
      </c>
      <c r="I288" s="113">
        <f t="shared" si="347"/>
        <v>0</v>
      </c>
      <c r="J288" s="113">
        <f t="shared" si="347"/>
        <v>0</v>
      </c>
      <c r="K288" s="113">
        <f t="shared" si="347"/>
        <v>0</v>
      </c>
      <c r="L288" s="113">
        <f t="shared" si="347"/>
        <v>0</v>
      </c>
      <c r="M288" s="99">
        <f t="shared" si="347"/>
        <v>550</v>
      </c>
      <c r="N288" s="99">
        <f t="shared" si="347"/>
        <v>0</v>
      </c>
      <c r="O288" s="99">
        <f t="shared" si="347"/>
        <v>0</v>
      </c>
      <c r="P288" s="99">
        <f t="shared" si="347"/>
        <v>0</v>
      </c>
      <c r="Q288" s="99">
        <f t="shared" si="347"/>
        <v>550</v>
      </c>
      <c r="R288" s="113">
        <f t="shared" si="347"/>
        <v>550</v>
      </c>
      <c r="S288" s="113">
        <f t="shared" si="347"/>
        <v>0</v>
      </c>
      <c r="T288" s="113">
        <f t="shared" si="342"/>
        <v>0</v>
      </c>
      <c r="U288" s="113">
        <f t="shared" si="342"/>
        <v>0</v>
      </c>
      <c r="V288" s="113">
        <f t="shared" si="342"/>
        <v>550</v>
      </c>
      <c r="W288" s="99">
        <f aca="true" t="shared" si="348" ref="W288:AC288">W290</f>
        <v>0</v>
      </c>
      <c r="X288" s="99">
        <f t="shared" si="348"/>
        <v>550</v>
      </c>
      <c r="Y288" s="99">
        <f t="shared" si="348"/>
        <v>550</v>
      </c>
      <c r="Z288" s="99">
        <f t="shared" si="348"/>
        <v>0</v>
      </c>
      <c r="AA288" s="99">
        <f t="shared" si="348"/>
        <v>-550</v>
      </c>
      <c r="AB288" s="113">
        <f t="shared" si="348"/>
        <v>550</v>
      </c>
      <c r="AC288" s="113">
        <f t="shared" si="348"/>
        <v>550</v>
      </c>
      <c r="AD288" s="113">
        <f t="shared" si="344"/>
        <v>550</v>
      </c>
      <c r="AE288" s="113">
        <f t="shared" si="344"/>
        <v>0</v>
      </c>
      <c r="AF288" s="113">
        <f t="shared" si="344"/>
        <v>0</v>
      </c>
      <c r="AG288" s="99">
        <f aca="true" t="shared" si="349" ref="AG288:AM288">AG290</f>
        <v>0</v>
      </c>
      <c r="AH288" s="99">
        <f t="shared" si="349"/>
        <v>0</v>
      </c>
      <c r="AI288" s="99">
        <f t="shared" si="349"/>
        <v>0</v>
      </c>
      <c r="AJ288" s="99">
        <f t="shared" si="349"/>
        <v>0</v>
      </c>
      <c r="AK288" s="99">
        <f t="shared" si="349"/>
        <v>0</v>
      </c>
      <c r="AL288" s="113">
        <f t="shared" si="349"/>
        <v>550</v>
      </c>
      <c r="AM288" s="113">
        <f t="shared" si="349"/>
        <v>550</v>
      </c>
      <c r="AN288" s="113">
        <f t="shared" si="346"/>
        <v>550</v>
      </c>
      <c r="AO288" s="113">
        <f t="shared" si="346"/>
        <v>0</v>
      </c>
      <c r="AP288" s="113">
        <f t="shared" si="346"/>
        <v>0</v>
      </c>
    </row>
    <row r="289" spans="1:42" s="39" customFormat="1" ht="28.5">
      <c r="A289" s="33"/>
      <c r="B289" s="80" t="s">
        <v>411</v>
      </c>
      <c r="C289" s="11"/>
      <c r="D289" s="15" t="s">
        <v>83</v>
      </c>
      <c r="E289" s="15" t="s">
        <v>53</v>
      </c>
      <c r="F289" s="15" t="s">
        <v>412</v>
      </c>
      <c r="G289" s="15"/>
      <c r="H289" s="113">
        <f aca="true" t="shared" si="350" ref="H289:AP289">H290</f>
        <v>0</v>
      </c>
      <c r="I289" s="113">
        <f t="shared" si="350"/>
        <v>0</v>
      </c>
      <c r="J289" s="113">
        <f t="shared" si="350"/>
        <v>0</v>
      </c>
      <c r="K289" s="113">
        <f t="shared" si="350"/>
        <v>0</v>
      </c>
      <c r="L289" s="113">
        <f t="shared" si="350"/>
        <v>0</v>
      </c>
      <c r="M289" s="99">
        <f t="shared" si="350"/>
        <v>550</v>
      </c>
      <c r="N289" s="99">
        <f t="shared" si="350"/>
        <v>0</v>
      </c>
      <c r="O289" s="99">
        <f t="shared" si="350"/>
        <v>0</v>
      </c>
      <c r="P289" s="99">
        <f t="shared" si="350"/>
        <v>0</v>
      </c>
      <c r="Q289" s="99">
        <f t="shared" si="350"/>
        <v>550</v>
      </c>
      <c r="R289" s="113">
        <f t="shared" si="350"/>
        <v>550</v>
      </c>
      <c r="S289" s="113">
        <f t="shared" si="350"/>
        <v>0</v>
      </c>
      <c r="T289" s="113">
        <f t="shared" si="350"/>
        <v>0</v>
      </c>
      <c r="U289" s="113">
        <f t="shared" si="350"/>
        <v>0</v>
      </c>
      <c r="V289" s="113">
        <f t="shared" si="350"/>
        <v>550</v>
      </c>
      <c r="W289" s="99">
        <f t="shared" si="350"/>
        <v>0</v>
      </c>
      <c r="X289" s="99">
        <f t="shared" si="350"/>
        <v>550</v>
      </c>
      <c r="Y289" s="99">
        <f t="shared" si="350"/>
        <v>550</v>
      </c>
      <c r="Z289" s="99">
        <f t="shared" si="350"/>
        <v>0</v>
      </c>
      <c r="AA289" s="99">
        <f t="shared" si="350"/>
        <v>-550</v>
      </c>
      <c r="AB289" s="113">
        <f t="shared" si="350"/>
        <v>550</v>
      </c>
      <c r="AC289" s="113">
        <f t="shared" si="350"/>
        <v>550</v>
      </c>
      <c r="AD289" s="113">
        <f t="shared" si="350"/>
        <v>550</v>
      </c>
      <c r="AE289" s="113">
        <f t="shared" si="350"/>
        <v>0</v>
      </c>
      <c r="AF289" s="113">
        <f t="shared" si="350"/>
        <v>0</v>
      </c>
      <c r="AG289" s="99">
        <f t="shared" si="350"/>
        <v>0</v>
      </c>
      <c r="AH289" s="99">
        <f t="shared" si="350"/>
        <v>0</v>
      </c>
      <c r="AI289" s="99">
        <f t="shared" si="350"/>
        <v>0</v>
      </c>
      <c r="AJ289" s="99">
        <f t="shared" si="350"/>
        <v>0</v>
      </c>
      <c r="AK289" s="99">
        <f t="shared" si="350"/>
        <v>0</v>
      </c>
      <c r="AL289" s="113">
        <f t="shared" si="350"/>
        <v>550</v>
      </c>
      <c r="AM289" s="113">
        <f t="shared" si="350"/>
        <v>550</v>
      </c>
      <c r="AN289" s="113">
        <f t="shared" si="350"/>
        <v>550</v>
      </c>
      <c r="AO289" s="113">
        <f t="shared" si="350"/>
        <v>0</v>
      </c>
      <c r="AP289" s="113">
        <f t="shared" si="350"/>
        <v>0</v>
      </c>
    </row>
    <row r="290" spans="1:42" s="39" customFormat="1" ht="14.25">
      <c r="A290" s="33"/>
      <c r="B290" s="80" t="s">
        <v>329</v>
      </c>
      <c r="C290" s="11"/>
      <c r="D290" s="15" t="s">
        <v>83</v>
      </c>
      <c r="E290" s="15" t="s">
        <v>53</v>
      </c>
      <c r="F290" s="15" t="s">
        <v>412</v>
      </c>
      <c r="G290" s="15" t="s">
        <v>328</v>
      </c>
      <c r="H290" s="113">
        <f>I290+L290</f>
        <v>0</v>
      </c>
      <c r="I290" s="113">
        <f>J290+K290</f>
        <v>0</v>
      </c>
      <c r="J290" s="54"/>
      <c r="K290" s="54"/>
      <c r="L290" s="54"/>
      <c r="M290" s="99">
        <f>N290+Q290</f>
        <v>550</v>
      </c>
      <c r="N290" s="99">
        <f>O290+P290</f>
        <v>0</v>
      </c>
      <c r="O290" s="95"/>
      <c r="P290" s="95"/>
      <c r="Q290" s="95">
        <v>550</v>
      </c>
      <c r="R290" s="113">
        <f>S290+V290</f>
        <v>550</v>
      </c>
      <c r="S290" s="113">
        <f>T290+U290</f>
        <v>0</v>
      </c>
      <c r="T290" s="54">
        <f t="shared" si="342"/>
        <v>0</v>
      </c>
      <c r="U290" s="54">
        <f t="shared" si="342"/>
        <v>0</v>
      </c>
      <c r="V290" s="54">
        <f t="shared" si="342"/>
        <v>550</v>
      </c>
      <c r="W290" s="99">
        <f>X290+AA290</f>
        <v>0</v>
      </c>
      <c r="X290" s="99">
        <f>Y290+Z290</f>
        <v>550</v>
      </c>
      <c r="Y290" s="95">
        <v>550</v>
      </c>
      <c r="Z290" s="95"/>
      <c r="AA290" s="95">
        <v>-550</v>
      </c>
      <c r="AB290" s="113">
        <f>AC290+AF290</f>
        <v>550</v>
      </c>
      <c r="AC290" s="113">
        <f>AD290+AE290</f>
        <v>550</v>
      </c>
      <c r="AD290" s="54">
        <f>T290+Y290</f>
        <v>550</v>
      </c>
      <c r="AE290" s="54">
        <f>U290+Z290</f>
        <v>0</v>
      </c>
      <c r="AF290" s="54">
        <f>V290+AA290</f>
        <v>0</v>
      </c>
      <c r="AG290" s="99">
        <f>AH290+AK290</f>
        <v>0</v>
      </c>
      <c r="AH290" s="99">
        <f>AI290+AJ290</f>
        <v>0</v>
      </c>
      <c r="AI290" s="95"/>
      <c r="AJ290" s="95"/>
      <c r="AK290" s="95"/>
      <c r="AL290" s="113">
        <f>AM290+AP290</f>
        <v>550</v>
      </c>
      <c r="AM290" s="113">
        <f>AN290+AO290</f>
        <v>550</v>
      </c>
      <c r="AN290" s="54">
        <f>AD290+AI290</f>
        <v>550</v>
      </c>
      <c r="AO290" s="54">
        <f>AE290+AJ290</f>
        <v>0</v>
      </c>
      <c r="AP290" s="54">
        <f>AF290+AK290</f>
        <v>0</v>
      </c>
    </row>
    <row r="291" spans="1:42" s="39" customFormat="1" ht="28.5" hidden="1">
      <c r="A291" s="33"/>
      <c r="B291" s="11" t="s">
        <v>266</v>
      </c>
      <c r="C291" s="11"/>
      <c r="D291" s="15" t="s">
        <v>83</v>
      </c>
      <c r="E291" s="15" t="s">
        <v>53</v>
      </c>
      <c r="F291" s="15" t="s">
        <v>267</v>
      </c>
      <c r="G291" s="15"/>
      <c r="H291" s="74">
        <f aca="true" t="shared" si="351" ref="H291:Q291">H292+H294</f>
        <v>3315</v>
      </c>
      <c r="I291" s="74">
        <f t="shared" si="351"/>
        <v>3315</v>
      </c>
      <c r="J291" s="74">
        <f t="shared" si="351"/>
        <v>3315</v>
      </c>
      <c r="K291" s="74">
        <f t="shared" si="351"/>
        <v>0</v>
      </c>
      <c r="L291" s="74">
        <f t="shared" si="351"/>
        <v>0</v>
      </c>
      <c r="M291" s="94">
        <f t="shared" si="351"/>
        <v>0</v>
      </c>
      <c r="N291" s="94">
        <f t="shared" si="351"/>
        <v>0</v>
      </c>
      <c r="O291" s="94">
        <f t="shared" si="351"/>
        <v>0</v>
      </c>
      <c r="P291" s="94">
        <f t="shared" si="351"/>
        <v>0</v>
      </c>
      <c r="Q291" s="94">
        <f t="shared" si="351"/>
        <v>0</v>
      </c>
      <c r="R291" s="74">
        <f t="shared" si="261"/>
        <v>3315</v>
      </c>
      <c r="S291" s="74">
        <f t="shared" si="262"/>
        <v>3315</v>
      </c>
      <c r="T291" s="74">
        <f t="shared" si="263"/>
        <v>3315</v>
      </c>
      <c r="U291" s="74">
        <f t="shared" si="264"/>
        <v>0</v>
      </c>
      <c r="V291" s="74">
        <f t="shared" si="265"/>
        <v>0</v>
      </c>
      <c r="W291" s="94">
        <f>W292+W294</f>
        <v>0</v>
      </c>
      <c r="X291" s="94">
        <f>X292+X294</f>
        <v>0</v>
      </c>
      <c r="Y291" s="94">
        <f>Y292+Y294</f>
        <v>0</v>
      </c>
      <c r="Z291" s="94">
        <f>Z292+Z294</f>
        <v>0</v>
      </c>
      <c r="AA291" s="94">
        <f>AA292+AA294</f>
        <v>0</v>
      </c>
      <c r="AB291" s="74">
        <f aca="true" t="shared" si="352" ref="AB291:AB296">W291+R291</f>
        <v>3315</v>
      </c>
      <c r="AC291" s="74">
        <f aca="true" t="shared" si="353" ref="AC291:AC296">X291+S291</f>
        <v>3315</v>
      </c>
      <c r="AD291" s="74">
        <f aca="true" t="shared" si="354" ref="AD291:AD296">Y291+T291</f>
        <v>3315</v>
      </c>
      <c r="AE291" s="74">
        <f aca="true" t="shared" si="355" ref="AE291:AE296">Z291+U291</f>
        <v>0</v>
      </c>
      <c r="AF291" s="74">
        <f aca="true" t="shared" si="356" ref="AF291:AF296">AA291+V291</f>
        <v>0</v>
      </c>
      <c r="AG291" s="94">
        <f>AG292+AG294</f>
        <v>-3315</v>
      </c>
      <c r="AH291" s="94">
        <f>AH292+AH294</f>
        <v>-3315</v>
      </c>
      <c r="AI291" s="94">
        <f>AI292+AI294</f>
        <v>-3315</v>
      </c>
      <c r="AJ291" s="94">
        <f>AJ292+AJ294</f>
        <v>0</v>
      </c>
      <c r="AK291" s="94">
        <f>AK292+AK294</f>
        <v>0</v>
      </c>
      <c r="AL291" s="74">
        <f aca="true" t="shared" si="357" ref="AL291:AL296">AG291+AB291</f>
        <v>0</v>
      </c>
      <c r="AM291" s="74">
        <f aca="true" t="shared" si="358" ref="AM291:AM296">AH291+AC291</f>
        <v>0</v>
      </c>
      <c r="AN291" s="74">
        <f aca="true" t="shared" si="359" ref="AN291:AN296">AI291+AD291</f>
        <v>0</v>
      </c>
      <c r="AO291" s="74">
        <f aca="true" t="shared" si="360" ref="AO291:AO296">AJ291+AE291</f>
        <v>0</v>
      </c>
      <c r="AP291" s="74">
        <f aca="true" t="shared" si="361" ref="AP291:AP296">AK291+AF291</f>
        <v>0</v>
      </c>
    </row>
    <row r="292" spans="1:42" s="39" customFormat="1" ht="42.75" hidden="1">
      <c r="A292" s="33"/>
      <c r="B292" s="11" t="s">
        <v>360</v>
      </c>
      <c r="C292" s="11"/>
      <c r="D292" s="15" t="s">
        <v>83</v>
      </c>
      <c r="E292" s="15" t="s">
        <v>53</v>
      </c>
      <c r="F292" s="15" t="s">
        <v>359</v>
      </c>
      <c r="G292" s="15"/>
      <c r="H292" s="74">
        <f>H293</f>
        <v>2815</v>
      </c>
      <c r="I292" s="74">
        <f aca="true" t="shared" si="362" ref="I292:Q294">I293</f>
        <v>2815</v>
      </c>
      <c r="J292" s="74">
        <f t="shared" si="362"/>
        <v>2815</v>
      </c>
      <c r="K292" s="74">
        <f t="shared" si="362"/>
        <v>0</v>
      </c>
      <c r="L292" s="74">
        <f t="shared" si="362"/>
        <v>0</v>
      </c>
      <c r="M292" s="94">
        <f>M293</f>
        <v>0</v>
      </c>
      <c r="N292" s="94">
        <f t="shared" si="362"/>
        <v>0</v>
      </c>
      <c r="O292" s="94">
        <f t="shared" si="362"/>
        <v>0</v>
      </c>
      <c r="P292" s="94">
        <f t="shared" si="362"/>
        <v>0</v>
      </c>
      <c r="Q292" s="94">
        <f t="shared" si="362"/>
        <v>0</v>
      </c>
      <c r="R292" s="74">
        <f t="shared" si="261"/>
        <v>2815</v>
      </c>
      <c r="S292" s="74">
        <f t="shared" si="262"/>
        <v>2815</v>
      </c>
      <c r="T292" s="74">
        <f t="shared" si="263"/>
        <v>2815</v>
      </c>
      <c r="U292" s="74">
        <f t="shared" si="264"/>
        <v>0</v>
      </c>
      <c r="V292" s="74">
        <f t="shared" si="265"/>
        <v>0</v>
      </c>
      <c r="W292" s="94">
        <f>W293</f>
        <v>0</v>
      </c>
      <c r="X292" s="94">
        <f>X293</f>
        <v>0</v>
      </c>
      <c r="Y292" s="94">
        <f>Y293</f>
        <v>0</v>
      </c>
      <c r="Z292" s="94">
        <f>Z293</f>
        <v>0</v>
      </c>
      <c r="AA292" s="94">
        <f>AA293</f>
        <v>0</v>
      </c>
      <c r="AB292" s="74">
        <f t="shared" si="352"/>
        <v>2815</v>
      </c>
      <c r="AC292" s="74">
        <f t="shared" si="353"/>
        <v>2815</v>
      </c>
      <c r="AD292" s="74">
        <f t="shared" si="354"/>
        <v>2815</v>
      </c>
      <c r="AE292" s="74">
        <f t="shared" si="355"/>
        <v>0</v>
      </c>
      <c r="AF292" s="74">
        <f t="shared" si="356"/>
        <v>0</v>
      </c>
      <c r="AG292" s="94">
        <f>AG293</f>
        <v>-2815</v>
      </c>
      <c r="AH292" s="94">
        <f>AH293</f>
        <v>-2815</v>
      </c>
      <c r="AI292" s="94">
        <f>AI293</f>
        <v>-2815</v>
      </c>
      <c r="AJ292" s="94">
        <f>AJ293</f>
        <v>0</v>
      </c>
      <c r="AK292" s="94">
        <f>AK293</f>
        <v>0</v>
      </c>
      <c r="AL292" s="74">
        <f t="shared" si="357"/>
        <v>0</v>
      </c>
      <c r="AM292" s="74">
        <f t="shared" si="358"/>
        <v>0</v>
      </c>
      <c r="AN292" s="74">
        <f t="shared" si="359"/>
        <v>0</v>
      </c>
      <c r="AO292" s="74">
        <f t="shared" si="360"/>
        <v>0</v>
      </c>
      <c r="AP292" s="74">
        <f t="shared" si="361"/>
        <v>0</v>
      </c>
    </row>
    <row r="293" spans="1:42" s="39" customFormat="1" ht="14.25" hidden="1">
      <c r="A293" s="33"/>
      <c r="B293" s="11" t="s">
        <v>329</v>
      </c>
      <c r="C293" s="11"/>
      <c r="D293" s="15" t="s">
        <v>83</v>
      </c>
      <c r="E293" s="15" t="s">
        <v>53</v>
      </c>
      <c r="F293" s="15" t="s">
        <v>359</v>
      </c>
      <c r="G293" s="15" t="s">
        <v>328</v>
      </c>
      <c r="H293" s="74">
        <f>I293+L293</f>
        <v>2815</v>
      </c>
      <c r="I293" s="74">
        <f>J293+K293</f>
        <v>2815</v>
      </c>
      <c r="J293" s="54">
        <v>2815</v>
      </c>
      <c r="K293" s="54"/>
      <c r="L293" s="54"/>
      <c r="M293" s="94">
        <f>N293+Q293</f>
        <v>0</v>
      </c>
      <c r="N293" s="94">
        <f>O293+P293</f>
        <v>0</v>
      </c>
      <c r="O293" s="95"/>
      <c r="P293" s="95"/>
      <c r="Q293" s="95"/>
      <c r="R293" s="74">
        <f aca="true" t="shared" si="363" ref="R293:R361">M293+H293</f>
        <v>2815</v>
      </c>
      <c r="S293" s="74">
        <f aca="true" t="shared" si="364" ref="S293:S361">N293+I293</f>
        <v>2815</v>
      </c>
      <c r="T293" s="54">
        <f aca="true" t="shared" si="365" ref="T293:T361">O293+J293</f>
        <v>2815</v>
      </c>
      <c r="U293" s="54">
        <f aca="true" t="shared" si="366" ref="U293:U361">P293+K293</f>
        <v>0</v>
      </c>
      <c r="V293" s="54">
        <f aca="true" t="shared" si="367" ref="V293:V361">Q293+L293</f>
        <v>0</v>
      </c>
      <c r="W293" s="94">
        <f>X293+AA293</f>
        <v>0</v>
      </c>
      <c r="X293" s="94">
        <f>Y293+Z293</f>
        <v>0</v>
      </c>
      <c r="Y293" s="95"/>
      <c r="Z293" s="95"/>
      <c r="AA293" s="95"/>
      <c r="AB293" s="74">
        <f t="shared" si="352"/>
        <v>2815</v>
      </c>
      <c r="AC293" s="74">
        <f t="shared" si="353"/>
        <v>2815</v>
      </c>
      <c r="AD293" s="54">
        <f t="shared" si="354"/>
        <v>2815</v>
      </c>
      <c r="AE293" s="54">
        <f t="shared" si="355"/>
        <v>0</v>
      </c>
      <c r="AF293" s="54">
        <f t="shared" si="356"/>
        <v>0</v>
      </c>
      <c r="AG293" s="94">
        <f>AH293+AK293</f>
        <v>-2815</v>
      </c>
      <c r="AH293" s="94">
        <f>AI293+AJ293</f>
        <v>-2815</v>
      </c>
      <c r="AI293" s="95">
        <v>-2815</v>
      </c>
      <c r="AJ293" s="95"/>
      <c r="AK293" s="95"/>
      <c r="AL293" s="74">
        <f t="shared" si="357"/>
        <v>0</v>
      </c>
      <c r="AM293" s="74">
        <f t="shared" si="358"/>
        <v>0</v>
      </c>
      <c r="AN293" s="54">
        <f t="shared" si="359"/>
        <v>0</v>
      </c>
      <c r="AO293" s="54">
        <f t="shared" si="360"/>
        <v>0</v>
      </c>
      <c r="AP293" s="54">
        <f t="shared" si="361"/>
        <v>0</v>
      </c>
    </row>
    <row r="294" spans="1:42" s="39" customFormat="1" ht="85.5" hidden="1">
      <c r="A294" s="33"/>
      <c r="B294" s="11" t="s">
        <v>371</v>
      </c>
      <c r="C294" s="11"/>
      <c r="D294" s="15" t="s">
        <v>83</v>
      </c>
      <c r="E294" s="15" t="s">
        <v>53</v>
      </c>
      <c r="F294" s="15" t="s">
        <v>361</v>
      </c>
      <c r="G294" s="15"/>
      <c r="H294" s="74">
        <f>H295</f>
        <v>500</v>
      </c>
      <c r="I294" s="74">
        <f t="shared" si="362"/>
        <v>500</v>
      </c>
      <c r="J294" s="74">
        <f t="shared" si="362"/>
        <v>500</v>
      </c>
      <c r="K294" s="74">
        <f t="shared" si="362"/>
        <v>0</v>
      </c>
      <c r="L294" s="74">
        <f t="shared" si="362"/>
        <v>0</v>
      </c>
      <c r="M294" s="94">
        <f>M295</f>
        <v>0</v>
      </c>
      <c r="N294" s="94">
        <f t="shared" si="362"/>
        <v>0</v>
      </c>
      <c r="O294" s="94">
        <f t="shared" si="362"/>
        <v>0</v>
      </c>
      <c r="P294" s="94">
        <f t="shared" si="362"/>
        <v>0</v>
      </c>
      <c r="Q294" s="94">
        <f t="shared" si="362"/>
        <v>0</v>
      </c>
      <c r="R294" s="74">
        <f t="shared" si="363"/>
        <v>500</v>
      </c>
      <c r="S294" s="74">
        <f t="shared" si="364"/>
        <v>500</v>
      </c>
      <c r="T294" s="74">
        <f t="shared" si="365"/>
        <v>500</v>
      </c>
      <c r="U294" s="74">
        <f t="shared" si="366"/>
        <v>0</v>
      </c>
      <c r="V294" s="74">
        <f t="shared" si="367"/>
        <v>0</v>
      </c>
      <c r="W294" s="94">
        <f>W295</f>
        <v>0</v>
      </c>
      <c r="X294" s="94">
        <f>X295</f>
        <v>0</v>
      </c>
      <c r="Y294" s="94">
        <f>Y295</f>
        <v>0</v>
      </c>
      <c r="Z294" s="94">
        <f>Z295</f>
        <v>0</v>
      </c>
      <c r="AA294" s="94">
        <f>AA295</f>
        <v>0</v>
      </c>
      <c r="AB294" s="74">
        <f t="shared" si="352"/>
        <v>500</v>
      </c>
      <c r="AC294" s="74">
        <f t="shared" si="353"/>
        <v>500</v>
      </c>
      <c r="AD294" s="74">
        <f t="shared" si="354"/>
        <v>500</v>
      </c>
      <c r="AE294" s="74">
        <f t="shared" si="355"/>
        <v>0</v>
      </c>
      <c r="AF294" s="74">
        <f t="shared" si="356"/>
        <v>0</v>
      </c>
      <c r="AG294" s="94">
        <f>AG295</f>
        <v>-500</v>
      </c>
      <c r="AH294" s="94">
        <f>AH295</f>
        <v>-500</v>
      </c>
      <c r="AI294" s="94">
        <f>AI295</f>
        <v>-500</v>
      </c>
      <c r="AJ294" s="94">
        <f>AJ295</f>
        <v>0</v>
      </c>
      <c r="AK294" s="94">
        <f>AK295</f>
        <v>0</v>
      </c>
      <c r="AL294" s="74">
        <f t="shared" si="357"/>
        <v>0</v>
      </c>
      <c r="AM294" s="74">
        <f t="shared" si="358"/>
        <v>0</v>
      </c>
      <c r="AN294" s="74">
        <f t="shared" si="359"/>
        <v>0</v>
      </c>
      <c r="AO294" s="74">
        <f t="shared" si="360"/>
        <v>0</v>
      </c>
      <c r="AP294" s="74">
        <f t="shared" si="361"/>
        <v>0</v>
      </c>
    </row>
    <row r="295" spans="1:42" s="39" customFormat="1" ht="14.25" hidden="1">
      <c r="A295" s="33"/>
      <c r="B295" s="11" t="s">
        <v>329</v>
      </c>
      <c r="C295" s="11"/>
      <c r="D295" s="15" t="s">
        <v>83</v>
      </c>
      <c r="E295" s="15" t="s">
        <v>53</v>
      </c>
      <c r="F295" s="15" t="s">
        <v>361</v>
      </c>
      <c r="G295" s="15" t="s">
        <v>328</v>
      </c>
      <c r="H295" s="74">
        <f>I295+L295</f>
        <v>500</v>
      </c>
      <c r="I295" s="74">
        <f>J295+K295</f>
        <v>500</v>
      </c>
      <c r="J295" s="54">
        <v>500</v>
      </c>
      <c r="K295" s="54"/>
      <c r="L295" s="54"/>
      <c r="M295" s="94">
        <f>N295+Q295</f>
        <v>0</v>
      </c>
      <c r="N295" s="94">
        <f>O295+P295</f>
        <v>0</v>
      </c>
      <c r="O295" s="95"/>
      <c r="P295" s="95"/>
      <c r="Q295" s="95"/>
      <c r="R295" s="74">
        <f t="shared" si="363"/>
        <v>500</v>
      </c>
      <c r="S295" s="74">
        <f t="shared" si="364"/>
        <v>500</v>
      </c>
      <c r="T295" s="54">
        <f t="shared" si="365"/>
        <v>500</v>
      </c>
      <c r="U295" s="54">
        <f t="shared" si="366"/>
        <v>0</v>
      </c>
      <c r="V295" s="54">
        <f t="shared" si="367"/>
        <v>0</v>
      </c>
      <c r="W295" s="94">
        <f>X295+AA295</f>
        <v>0</v>
      </c>
      <c r="X295" s="94">
        <f>Y295+Z295</f>
        <v>0</v>
      </c>
      <c r="Y295" s="95"/>
      <c r="Z295" s="95"/>
      <c r="AA295" s="95"/>
      <c r="AB295" s="74">
        <f t="shared" si="352"/>
        <v>500</v>
      </c>
      <c r="AC295" s="74">
        <f t="shared" si="353"/>
        <v>500</v>
      </c>
      <c r="AD295" s="54">
        <f t="shared" si="354"/>
        <v>500</v>
      </c>
      <c r="AE295" s="54">
        <f t="shared" si="355"/>
        <v>0</v>
      </c>
      <c r="AF295" s="54">
        <f t="shared" si="356"/>
        <v>0</v>
      </c>
      <c r="AG295" s="94">
        <f>AH295+AK295</f>
        <v>-500</v>
      </c>
      <c r="AH295" s="94">
        <f>AI295+AJ295</f>
        <v>-500</v>
      </c>
      <c r="AI295" s="95">
        <v>-500</v>
      </c>
      <c r="AJ295" s="95"/>
      <c r="AK295" s="95"/>
      <c r="AL295" s="74">
        <f t="shared" si="357"/>
        <v>0</v>
      </c>
      <c r="AM295" s="74">
        <f t="shared" si="358"/>
        <v>0</v>
      </c>
      <c r="AN295" s="54">
        <f t="shared" si="359"/>
        <v>0</v>
      </c>
      <c r="AO295" s="54">
        <f t="shared" si="360"/>
        <v>0</v>
      </c>
      <c r="AP295" s="54">
        <f t="shared" si="361"/>
        <v>0</v>
      </c>
    </row>
    <row r="296" spans="1:42" ht="28.5">
      <c r="A296" s="23" t="s">
        <v>129</v>
      </c>
      <c r="B296" s="49" t="s">
        <v>99</v>
      </c>
      <c r="C296" s="27"/>
      <c r="D296" s="6" t="s">
        <v>52</v>
      </c>
      <c r="E296" s="6"/>
      <c r="F296" s="6"/>
      <c r="G296" s="6"/>
      <c r="H296" s="56">
        <f aca="true" t="shared" si="368" ref="H296:Q296">H297+H328+H324</f>
        <v>86131.3</v>
      </c>
      <c r="I296" s="56">
        <f t="shared" si="368"/>
        <v>31838</v>
      </c>
      <c r="J296" s="56">
        <f t="shared" si="368"/>
        <v>31054</v>
      </c>
      <c r="K296" s="56">
        <f t="shared" si="368"/>
        <v>784</v>
      </c>
      <c r="L296" s="56">
        <f t="shared" si="368"/>
        <v>54293.3</v>
      </c>
      <c r="M296" s="92">
        <f t="shared" si="368"/>
        <v>6367.299999999999</v>
      </c>
      <c r="N296" s="92">
        <f t="shared" si="368"/>
        <v>4.4</v>
      </c>
      <c r="O296" s="92">
        <f t="shared" si="368"/>
        <v>4.4</v>
      </c>
      <c r="P296" s="92">
        <f t="shared" si="368"/>
        <v>0</v>
      </c>
      <c r="Q296" s="92">
        <f t="shared" si="368"/>
        <v>6362.9</v>
      </c>
      <c r="R296" s="56">
        <f t="shared" si="363"/>
        <v>92498.6</v>
      </c>
      <c r="S296" s="56">
        <f t="shared" si="364"/>
        <v>31842.4</v>
      </c>
      <c r="T296" s="56">
        <f t="shared" si="365"/>
        <v>31058.4</v>
      </c>
      <c r="U296" s="56">
        <f t="shared" si="366"/>
        <v>784</v>
      </c>
      <c r="V296" s="56">
        <f t="shared" si="367"/>
        <v>60656.200000000004</v>
      </c>
      <c r="W296" s="92">
        <f>W297+W328+W324</f>
        <v>0</v>
      </c>
      <c r="X296" s="92">
        <f>X297+X328+X324</f>
        <v>60656.200000000004</v>
      </c>
      <c r="Y296" s="92">
        <f>Y297+Y328+Y324</f>
        <v>60656.200000000004</v>
      </c>
      <c r="Z296" s="92">
        <f>Z297+Z328+Z324</f>
        <v>0</v>
      </c>
      <c r="AA296" s="92">
        <f>AA297+AA328+AA324</f>
        <v>-60656.200000000004</v>
      </c>
      <c r="AB296" s="56">
        <f t="shared" si="352"/>
        <v>92498.6</v>
      </c>
      <c r="AC296" s="56">
        <f t="shared" si="353"/>
        <v>92498.6</v>
      </c>
      <c r="AD296" s="56">
        <f t="shared" si="354"/>
        <v>91714.6</v>
      </c>
      <c r="AE296" s="56">
        <f t="shared" si="355"/>
        <v>784</v>
      </c>
      <c r="AF296" s="56">
        <f t="shared" si="356"/>
        <v>0</v>
      </c>
      <c r="AG296" s="92">
        <f>AG297+AG328+AG324</f>
        <v>-53766</v>
      </c>
      <c r="AH296" s="92">
        <f>AH297+AH328+AH324</f>
        <v>-53766</v>
      </c>
      <c r="AI296" s="92">
        <f>AI297+AI328+AI324</f>
        <v>-53766</v>
      </c>
      <c r="AJ296" s="92">
        <f>AJ297+AJ328+AJ324</f>
        <v>0</v>
      </c>
      <c r="AK296" s="92">
        <f>AK297+AK328+AK324</f>
        <v>0</v>
      </c>
      <c r="AL296" s="56">
        <f t="shared" si="357"/>
        <v>38732.600000000006</v>
      </c>
      <c r="AM296" s="56">
        <f t="shared" si="358"/>
        <v>38732.600000000006</v>
      </c>
      <c r="AN296" s="56">
        <f t="shared" si="359"/>
        <v>37948.600000000006</v>
      </c>
      <c r="AO296" s="56">
        <f t="shared" si="360"/>
        <v>784</v>
      </c>
      <c r="AP296" s="56">
        <f t="shared" si="361"/>
        <v>0</v>
      </c>
    </row>
    <row r="297" spans="1:42" s="39" customFormat="1" ht="14.25">
      <c r="A297" s="29"/>
      <c r="B297" s="8" t="s">
        <v>100</v>
      </c>
      <c r="C297" s="27"/>
      <c r="D297" s="13" t="s">
        <v>52</v>
      </c>
      <c r="E297" s="13" t="s">
        <v>137</v>
      </c>
      <c r="F297" s="13"/>
      <c r="G297" s="13"/>
      <c r="H297" s="76">
        <f>H304+H307+H310+H313+H298+H320+H301+H318</f>
        <v>67672.3</v>
      </c>
      <c r="I297" s="76">
        <f aca="true" t="shared" si="369" ref="I297:V297">I304+I307+I310+I313+I298+I320+I301+I318</f>
        <v>14621</v>
      </c>
      <c r="J297" s="76">
        <f t="shared" si="369"/>
        <v>13837</v>
      </c>
      <c r="K297" s="76">
        <f t="shared" si="369"/>
        <v>784</v>
      </c>
      <c r="L297" s="76">
        <f t="shared" si="369"/>
        <v>53051.3</v>
      </c>
      <c r="M297" s="76">
        <f t="shared" si="369"/>
        <v>6367.299999999999</v>
      </c>
      <c r="N297" s="76">
        <f t="shared" si="369"/>
        <v>4.4</v>
      </c>
      <c r="O297" s="76">
        <f t="shared" si="369"/>
        <v>4.4</v>
      </c>
      <c r="P297" s="76">
        <f t="shared" si="369"/>
        <v>0</v>
      </c>
      <c r="Q297" s="76">
        <f t="shared" si="369"/>
        <v>6362.9</v>
      </c>
      <c r="R297" s="76">
        <f t="shared" si="369"/>
        <v>74039.59999999999</v>
      </c>
      <c r="S297" s="76">
        <f t="shared" si="369"/>
        <v>14625.4</v>
      </c>
      <c r="T297" s="76">
        <f t="shared" si="369"/>
        <v>13841.4</v>
      </c>
      <c r="U297" s="76">
        <f t="shared" si="369"/>
        <v>784</v>
      </c>
      <c r="V297" s="76">
        <f t="shared" si="369"/>
        <v>59414.200000000004</v>
      </c>
      <c r="W297" s="76">
        <f aca="true" t="shared" si="370" ref="W297:AF297">W304+W307+W310+W313+W298+W320+W301+W318</f>
        <v>0</v>
      </c>
      <c r="X297" s="76">
        <f t="shared" si="370"/>
        <v>59414.200000000004</v>
      </c>
      <c r="Y297" s="76">
        <f t="shared" si="370"/>
        <v>59414.200000000004</v>
      </c>
      <c r="Z297" s="76">
        <f t="shared" si="370"/>
        <v>0</v>
      </c>
      <c r="AA297" s="76">
        <f t="shared" si="370"/>
        <v>-59414.200000000004</v>
      </c>
      <c r="AB297" s="76">
        <f t="shared" si="370"/>
        <v>74039.59999999999</v>
      </c>
      <c r="AC297" s="76">
        <f t="shared" si="370"/>
        <v>74039.59999999999</v>
      </c>
      <c r="AD297" s="76">
        <f t="shared" si="370"/>
        <v>73255.59999999999</v>
      </c>
      <c r="AE297" s="76">
        <f t="shared" si="370"/>
        <v>784</v>
      </c>
      <c r="AF297" s="76">
        <f t="shared" si="370"/>
        <v>0</v>
      </c>
      <c r="AG297" s="76">
        <f aca="true" t="shared" si="371" ref="AG297:AP297">AG304+AG307+AG310+AG313+AG298+AG320+AG301+AG318</f>
        <v>-49272.2</v>
      </c>
      <c r="AH297" s="76">
        <f t="shared" si="371"/>
        <v>-49272.2</v>
      </c>
      <c r="AI297" s="76">
        <f t="shared" si="371"/>
        <v>-49272.2</v>
      </c>
      <c r="AJ297" s="76">
        <f t="shared" si="371"/>
        <v>0</v>
      </c>
      <c r="AK297" s="76">
        <f t="shared" si="371"/>
        <v>0</v>
      </c>
      <c r="AL297" s="76">
        <f t="shared" si="371"/>
        <v>24767.4</v>
      </c>
      <c r="AM297" s="76">
        <f t="shared" si="371"/>
        <v>24767.4</v>
      </c>
      <c r="AN297" s="76">
        <f t="shared" si="371"/>
        <v>23983.4</v>
      </c>
      <c r="AO297" s="76">
        <f t="shared" si="371"/>
        <v>784</v>
      </c>
      <c r="AP297" s="76">
        <f t="shared" si="371"/>
        <v>0</v>
      </c>
    </row>
    <row r="298" spans="1:42" s="39" customFormat="1" ht="42.75" customHeight="1" hidden="1">
      <c r="A298" s="29"/>
      <c r="B298" s="42" t="s">
        <v>257</v>
      </c>
      <c r="C298" s="11"/>
      <c r="D298" s="15" t="s">
        <v>52</v>
      </c>
      <c r="E298" s="15" t="s">
        <v>137</v>
      </c>
      <c r="F298" s="15" t="s">
        <v>61</v>
      </c>
      <c r="G298" s="15"/>
      <c r="H298" s="68">
        <f>H299</f>
        <v>0</v>
      </c>
      <c r="I298" s="68">
        <f>I299</f>
        <v>0</v>
      </c>
      <c r="J298" s="68">
        <f aca="true" t="shared" si="372" ref="H298:L299">J299</f>
        <v>0</v>
      </c>
      <c r="K298" s="68">
        <f t="shared" si="372"/>
        <v>0</v>
      </c>
      <c r="L298" s="68">
        <f t="shared" si="372"/>
        <v>0</v>
      </c>
      <c r="M298" s="94">
        <f>M299</f>
        <v>0</v>
      </c>
      <c r="N298" s="94">
        <f>N299</f>
        <v>0</v>
      </c>
      <c r="O298" s="94">
        <f aca="true" t="shared" si="373" ref="M298:Q299">O299</f>
        <v>0</v>
      </c>
      <c r="P298" s="94">
        <f t="shared" si="373"/>
        <v>0</v>
      </c>
      <c r="Q298" s="94">
        <f t="shared" si="373"/>
        <v>0</v>
      </c>
      <c r="R298" s="68">
        <f t="shared" si="363"/>
        <v>0</v>
      </c>
      <c r="S298" s="68">
        <f t="shared" si="364"/>
        <v>0</v>
      </c>
      <c r="T298" s="68">
        <f t="shared" si="365"/>
        <v>0</v>
      </c>
      <c r="U298" s="68">
        <f t="shared" si="366"/>
        <v>0</v>
      </c>
      <c r="V298" s="68">
        <f t="shared" si="367"/>
        <v>0</v>
      </c>
      <c r="W298" s="94">
        <f>W299</f>
        <v>0</v>
      </c>
      <c r="X298" s="94">
        <f>X299</f>
        <v>0</v>
      </c>
      <c r="Y298" s="94">
        <f aca="true" t="shared" si="374" ref="W298:AA299">Y299</f>
        <v>0</v>
      </c>
      <c r="Z298" s="94">
        <f t="shared" si="374"/>
        <v>0</v>
      </c>
      <c r="AA298" s="94">
        <f t="shared" si="374"/>
        <v>0</v>
      </c>
      <c r="AB298" s="68">
        <f aca="true" t="shared" si="375" ref="AB298:AF300">W298+R298</f>
        <v>0</v>
      </c>
      <c r="AC298" s="68">
        <f t="shared" si="375"/>
        <v>0</v>
      </c>
      <c r="AD298" s="68">
        <f t="shared" si="375"/>
        <v>0</v>
      </c>
      <c r="AE298" s="68">
        <f t="shared" si="375"/>
        <v>0</v>
      </c>
      <c r="AF298" s="68">
        <f t="shared" si="375"/>
        <v>0</v>
      </c>
      <c r="AG298" s="94">
        <f>AG299</f>
        <v>0</v>
      </c>
      <c r="AH298" s="94">
        <f>AH299</f>
        <v>0</v>
      </c>
      <c r="AI298" s="94">
        <f aca="true" t="shared" si="376" ref="AG298:AK299">AI299</f>
        <v>0</v>
      </c>
      <c r="AJ298" s="94">
        <f t="shared" si="376"/>
        <v>0</v>
      </c>
      <c r="AK298" s="94">
        <f t="shared" si="376"/>
        <v>0</v>
      </c>
      <c r="AL298" s="68">
        <f aca="true" t="shared" si="377" ref="AL298:AP300">AG298+AB298</f>
        <v>0</v>
      </c>
      <c r="AM298" s="68">
        <f t="shared" si="377"/>
        <v>0</v>
      </c>
      <c r="AN298" s="68">
        <f t="shared" si="377"/>
        <v>0</v>
      </c>
      <c r="AO298" s="68">
        <f t="shared" si="377"/>
        <v>0</v>
      </c>
      <c r="AP298" s="68">
        <f t="shared" si="377"/>
        <v>0</v>
      </c>
    </row>
    <row r="299" spans="1:42" s="39" customFormat="1" ht="57" customHeight="1" hidden="1">
      <c r="A299" s="29"/>
      <c r="B299" s="42" t="s">
        <v>268</v>
      </c>
      <c r="C299" s="18"/>
      <c r="D299" s="15" t="s">
        <v>52</v>
      </c>
      <c r="E299" s="15" t="s">
        <v>137</v>
      </c>
      <c r="F299" s="15" t="s">
        <v>259</v>
      </c>
      <c r="G299" s="15"/>
      <c r="H299" s="69">
        <f t="shared" si="372"/>
        <v>0</v>
      </c>
      <c r="I299" s="69">
        <f>I300</f>
        <v>0</v>
      </c>
      <c r="J299" s="69">
        <f t="shared" si="372"/>
        <v>0</v>
      </c>
      <c r="K299" s="69">
        <f t="shared" si="372"/>
        <v>0</v>
      </c>
      <c r="L299" s="69">
        <f t="shared" si="372"/>
        <v>0</v>
      </c>
      <c r="M299" s="96">
        <f t="shared" si="373"/>
        <v>0</v>
      </c>
      <c r="N299" s="96">
        <f>N300</f>
        <v>0</v>
      </c>
      <c r="O299" s="96">
        <f t="shared" si="373"/>
        <v>0</v>
      </c>
      <c r="P299" s="96">
        <f t="shared" si="373"/>
        <v>0</v>
      </c>
      <c r="Q299" s="96">
        <f t="shared" si="373"/>
        <v>0</v>
      </c>
      <c r="R299" s="69">
        <f t="shared" si="363"/>
        <v>0</v>
      </c>
      <c r="S299" s="69">
        <f t="shared" si="364"/>
        <v>0</v>
      </c>
      <c r="T299" s="69">
        <f t="shared" si="365"/>
        <v>0</v>
      </c>
      <c r="U299" s="69">
        <f t="shared" si="366"/>
        <v>0</v>
      </c>
      <c r="V299" s="69">
        <f t="shared" si="367"/>
        <v>0</v>
      </c>
      <c r="W299" s="96">
        <f t="shared" si="374"/>
        <v>0</v>
      </c>
      <c r="X299" s="96">
        <f>X300</f>
        <v>0</v>
      </c>
      <c r="Y299" s="96">
        <f t="shared" si="374"/>
        <v>0</v>
      </c>
      <c r="Z299" s="96">
        <f t="shared" si="374"/>
        <v>0</v>
      </c>
      <c r="AA299" s="96">
        <f t="shared" si="374"/>
        <v>0</v>
      </c>
      <c r="AB299" s="69">
        <f t="shared" si="375"/>
        <v>0</v>
      </c>
      <c r="AC299" s="69">
        <f t="shared" si="375"/>
        <v>0</v>
      </c>
      <c r="AD299" s="69">
        <f t="shared" si="375"/>
        <v>0</v>
      </c>
      <c r="AE299" s="69">
        <f t="shared" si="375"/>
        <v>0</v>
      </c>
      <c r="AF299" s="69">
        <f t="shared" si="375"/>
        <v>0</v>
      </c>
      <c r="AG299" s="96">
        <f t="shared" si="376"/>
        <v>0</v>
      </c>
      <c r="AH299" s="96">
        <f>AH300</f>
        <v>0</v>
      </c>
      <c r="AI299" s="96">
        <f t="shared" si="376"/>
        <v>0</v>
      </c>
      <c r="AJ299" s="96">
        <f t="shared" si="376"/>
        <v>0</v>
      </c>
      <c r="AK299" s="96">
        <f t="shared" si="376"/>
        <v>0</v>
      </c>
      <c r="AL299" s="69">
        <f t="shared" si="377"/>
        <v>0</v>
      </c>
      <c r="AM299" s="69">
        <f t="shared" si="377"/>
        <v>0</v>
      </c>
      <c r="AN299" s="69">
        <f t="shared" si="377"/>
        <v>0</v>
      </c>
      <c r="AO299" s="69">
        <f t="shared" si="377"/>
        <v>0</v>
      </c>
      <c r="AP299" s="69">
        <f t="shared" si="377"/>
        <v>0</v>
      </c>
    </row>
    <row r="300" spans="1:42" s="39" customFormat="1" ht="15" customHeight="1" hidden="1">
      <c r="A300" s="29"/>
      <c r="B300" s="42" t="s">
        <v>260</v>
      </c>
      <c r="C300" s="18"/>
      <c r="D300" s="15" t="s">
        <v>52</v>
      </c>
      <c r="E300" s="15" t="s">
        <v>137</v>
      </c>
      <c r="F300" s="15" t="s">
        <v>259</v>
      </c>
      <c r="G300" s="15" t="s">
        <v>261</v>
      </c>
      <c r="H300" s="69">
        <f>I300+L300</f>
        <v>0</v>
      </c>
      <c r="I300" s="69">
        <f>J300+K300</f>
        <v>0</v>
      </c>
      <c r="J300" s="54"/>
      <c r="K300" s="54"/>
      <c r="L300" s="54"/>
      <c r="M300" s="96">
        <f>N300+Q300</f>
        <v>0</v>
      </c>
      <c r="N300" s="96">
        <f>O300+P300</f>
        <v>0</v>
      </c>
      <c r="O300" s="95"/>
      <c r="P300" s="95"/>
      <c r="Q300" s="95"/>
      <c r="R300" s="69">
        <f t="shared" si="363"/>
        <v>0</v>
      </c>
      <c r="S300" s="69">
        <f t="shared" si="364"/>
        <v>0</v>
      </c>
      <c r="T300" s="54">
        <f t="shared" si="365"/>
        <v>0</v>
      </c>
      <c r="U300" s="54">
        <f t="shared" si="366"/>
        <v>0</v>
      </c>
      <c r="V300" s="54">
        <f t="shared" si="367"/>
        <v>0</v>
      </c>
      <c r="W300" s="96">
        <f>X300+AA300</f>
        <v>0</v>
      </c>
      <c r="X300" s="96">
        <f>Y300+Z300</f>
        <v>0</v>
      </c>
      <c r="Y300" s="95"/>
      <c r="Z300" s="95"/>
      <c r="AA300" s="95"/>
      <c r="AB300" s="69">
        <f t="shared" si="375"/>
        <v>0</v>
      </c>
      <c r="AC300" s="69">
        <f t="shared" si="375"/>
        <v>0</v>
      </c>
      <c r="AD300" s="54">
        <f t="shared" si="375"/>
        <v>0</v>
      </c>
      <c r="AE300" s="54">
        <f t="shared" si="375"/>
        <v>0</v>
      </c>
      <c r="AF300" s="54">
        <f t="shared" si="375"/>
        <v>0</v>
      </c>
      <c r="AG300" s="96">
        <f>AH300+AK300</f>
        <v>0</v>
      </c>
      <c r="AH300" s="96">
        <f>AI300+AJ300</f>
        <v>0</v>
      </c>
      <c r="AI300" s="95"/>
      <c r="AJ300" s="95"/>
      <c r="AK300" s="95"/>
      <c r="AL300" s="69">
        <f t="shared" si="377"/>
        <v>0</v>
      </c>
      <c r="AM300" s="69">
        <f t="shared" si="377"/>
        <v>0</v>
      </c>
      <c r="AN300" s="54">
        <f t="shared" si="377"/>
        <v>0</v>
      </c>
      <c r="AO300" s="54">
        <f t="shared" si="377"/>
        <v>0</v>
      </c>
      <c r="AP300" s="54">
        <f t="shared" si="377"/>
        <v>0</v>
      </c>
    </row>
    <row r="301" spans="1:42" s="39" customFormat="1" ht="42.75">
      <c r="A301" s="29"/>
      <c r="B301" s="42" t="s">
        <v>257</v>
      </c>
      <c r="C301" s="11"/>
      <c r="D301" s="15" t="s">
        <v>52</v>
      </c>
      <c r="E301" s="15" t="s">
        <v>137</v>
      </c>
      <c r="F301" s="15" t="s">
        <v>61</v>
      </c>
      <c r="G301" s="15"/>
      <c r="H301" s="69">
        <f>H302</f>
        <v>0</v>
      </c>
      <c r="I301" s="69">
        <f aca="true" t="shared" si="378" ref="I301:X302">I302</f>
        <v>0</v>
      </c>
      <c r="J301" s="54">
        <f t="shared" si="378"/>
        <v>0</v>
      </c>
      <c r="K301" s="54">
        <f t="shared" si="378"/>
        <v>0</v>
      </c>
      <c r="L301" s="54">
        <f t="shared" si="378"/>
        <v>0</v>
      </c>
      <c r="M301" s="96">
        <f t="shared" si="378"/>
        <v>1562.9</v>
      </c>
      <c r="N301" s="96">
        <f t="shared" si="378"/>
        <v>0</v>
      </c>
      <c r="O301" s="95">
        <f t="shared" si="378"/>
        <v>0</v>
      </c>
      <c r="P301" s="95">
        <f t="shared" si="378"/>
        <v>0</v>
      </c>
      <c r="Q301" s="95">
        <f t="shared" si="378"/>
        <v>1562.9</v>
      </c>
      <c r="R301" s="69">
        <f t="shared" si="378"/>
        <v>1562.9</v>
      </c>
      <c r="S301" s="69">
        <f t="shared" si="378"/>
        <v>0</v>
      </c>
      <c r="T301" s="54">
        <f t="shared" si="378"/>
        <v>0</v>
      </c>
      <c r="U301" s="54">
        <f t="shared" si="378"/>
        <v>0</v>
      </c>
      <c r="V301" s="54">
        <f t="shared" si="378"/>
        <v>1562.9</v>
      </c>
      <c r="W301" s="96">
        <f t="shared" si="378"/>
        <v>0</v>
      </c>
      <c r="X301" s="96">
        <f t="shared" si="378"/>
        <v>1562.9</v>
      </c>
      <c r="Y301" s="95">
        <f aca="true" t="shared" si="379" ref="W301:AL302">Y302</f>
        <v>1562.9</v>
      </c>
      <c r="Z301" s="95">
        <f t="shared" si="379"/>
        <v>0</v>
      </c>
      <c r="AA301" s="95">
        <f t="shared" si="379"/>
        <v>-1562.9</v>
      </c>
      <c r="AB301" s="69">
        <f t="shared" si="379"/>
        <v>1562.9</v>
      </c>
      <c r="AC301" s="69">
        <f t="shared" si="379"/>
        <v>1562.9</v>
      </c>
      <c r="AD301" s="54">
        <f t="shared" si="379"/>
        <v>1562.9</v>
      </c>
      <c r="AE301" s="54">
        <f t="shared" si="379"/>
        <v>0</v>
      </c>
      <c r="AF301" s="54">
        <f t="shared" si="379"/>
        <v>0</v>
      </c>
      <c r="AG301" s="96">
        <f t="shared" si="379"/>
        <v>0</v>
      </c>
      <c r="AH301" s="96">
        <f t="shared" si="379"/>
        <v>0</v>
      </c>
      <c r="AI301" s="95">
        <f t="shared" si="379"/>
        <v>0</v>
      </c>
      <c r="AJ301" s="95">
        <f t="shared" si="379"/>
        <v>0</v>
      </c>
      <c r="AK301" s="95">
        <f t="shared" si="379"/>
        <v>0</v>
      </c>
      <c r="AL301" s="69">
        <f t="shared" si="379"/>
        <v>1562.9</v>
      </c>
      <c r="AM301" s="69">
        <f aca="true" t="shared" si="380" ref="AG301:AP302">AM302</f>
        <v>1562.9</v>
      </c>
      <c r="AN301" s="54">
        <f t="shared" si="380"/>
        <v>1562.9</v>
      </c>
      <c r="AO301" s="54">
        <f t="shared" si="380"/>
        <v>0</v>
      </c>
      <c r="AP301" s="54">
        <f t="shared" si="380"/>
        <v>0</v>
      </c>
    </row>
    <row r="302" spans="1:42" s="39" customFormat="1" ht="42.75">
      <c r="A302" s="29"/>
      <c r="B302" s="42" t="s">
        <v>268</v>
      </c>
      <c r="C302" s="18"/>
      <c r="D302" s="15" t="s">
        <v>52</v>
      </c>
      <c r="E302" s="15" t="s">
        <v>137</v>
      </c>
      <c r="F302" s="15" t="s">
        <v>259</v>
      </c>
      <c r="G302" s="15"/>
      <c r="H302" s="69">
        <f>H303</f>
        <v>0</v>
      </c>
      <c r="I302" s="69">
        <f t="shared" si="378"/>
        <v>0</v>
      </c>
      <c r="J302" s="54">
        <f t="shared" si="378"/>
        <v>0</v>
      </c>
      <c r="K302" s="54">
        <f t="shared" si="378"/>
        <v>0</v>
      </c>
      <c r="L302" s="54">
        <f t="shared" si="378"/>
        <v>0</v>
      </c>
      <c r="M302" s="96">
        <f t="shared" si="378"/>
        <v>1562.9</v>
      </c>
      <c r="N302" s="96">
        <f t="shared" si="378"/>
        <v>0</v>
      </c>
      <c r="O302" s="95">
        <f t="shared" si="378"/>
        <v>0</v>
      </c>
      <c r="P302" s="95">
        <f t="shared" si="378"/>
        <v>0</v>
      </c>
      <c r="Q302" s="95">
        <f t="shared" si="378"/>
        <v>1562.9</v>
      </c>
      <c r="R302" s="69">
        <f t="shared" si="378"/>
        <v>1562.9</v>
      </c>
      <c r="S302" s="69">
        <f t="shared" si="378"/>
        <v>0</v>
      </c>
      <c r="T302" s="54">
        <f t="shared" si="378"/>
        <v>0</v>
      </c>
      <c r="U302" s="54">
        <f t="shared" si="378"/>
        <v>0</v>
      </c>
      <c r="V302" s="54">
        <f t="shared" si="378"/>
        <v>1562.9</v>
      </c>
      <c r="W302" s="96">
        <f t="shared" si="379"/>
        <v>0</v>
      </c>
      <c r="X302" s="96">
        <f t="shared" si="379"/>
        <v>1562.9</v>
      </c>
      <c r="Y302" s="95">
        <f t="shared" si="379"/>
        <v>1562.9</v>
      </c>
      <c r="Z302" s="95">
        <f t="shared" si="379"/>
        <v>0</v>
      </c>
      <c r="AA302" s="95">
        <f t="shared" si="379"/>
        <v>-1562.9</v>
      </c>
      <c r="AB302" s="69">
        <f t="shared" si="379"/>
        <v>1562.9</v>
      </c>
      <c r="AC302" s="69">
        <f t="shared" si="379"/>
        <v>1562.9</v>
      </c>
      <c r="AD302" s="54">
        <f t="shared" si="379"/>
        <v>1562.9</v>
      </c>
      <c r="AE302" s="54">
        <f t="shared" si="379"/>
        <v>0</v>
      </c>
      <c r="AF302" s="54">
        <f t="shared" si="379"/>
        <v>0</v>
      </c>
      <c r="AG302" s="96">
        <f t="shared" si="380"/>
        <v>0</v>
      </c>
      <c r="AH302" s="96">
        <f t="shared" si="380"/>
        <v>0</v>
      </c>
      <c r="AI302" s="95">
        <f t="shared" si="380"/>
        <v>0</v>
      </c>
      <c r="AJ302" s="95">
        <f t="shared" si="380"/>
        <v>0</v>
      </c>
      <c r="AK302" s="95">
        <f t="shared" si="380"/>
        <v>0</v>
      </c>
      <c r="AL302" s="69">
        <f t="shared" si="380"/>
        <v>1562.9</v>
      </c>
      <c r="AM302" s="69">
        <f t="shared" si="380"/>
        <v>1562.9</v>
      </c>
      <c r="AN302" s="54">
        <f t="shared" si="380"/>
        <v>1562.9</v>
      </c>
      <c r="AO302" s="54">
        <f t="shared" si="380"/>
        <v>0</v>
      </c>
      <c r="AP302" s="54">
        <f t="shared" si="380"/>
        <v>0</v>
      </c>
    </row>
    <row r="303" spans="1:42" s="39" customFormat="1" ht="14.25">
      <c r="A303" s="29"/>
      <c r="B303" s="42" t="s">
        <v>260</v>
      </c>
      <c r="C303" s="18"/>
      <c r="D303" s="15" t="s">
        <v>52</v>
      </c>
      <c r="E303" s="15" t="s">
        <v>137</v>
      </c>
      <c r="F303" s="15" t="s">
        <v>259</v>
      </c>
      <c r="G303" s="15" t="s">
        <v>261</v>
      </c>
      <c r="H303" s="69"/>
      <c r="I303" s="69"/>
      <c r="J303" s="54"/>
      <c r="K303" s="54"/>
      <c r="L303" s="54"/>
      <c r="M303" s="94">
        <f>N303+Q303</f>
        <v>1562.9</v>
      </c>
      <c r="N303" s="94">
        <f>O303+P303</f>
        <v>0</v>
      </c>
      <c r="O303" s="95"/>
      <c r="P303" s="95"/>
      <c r="Q303" s="95">
        <v>1562.9</v>
      </c>
      <c r="R303" s="74">
        <v>1562.9</v>
      </c>
      <c r="S303" s="74">
        <f>T303+U303</f>
        <v>0</v>
      </c>
      <c r="T303" s="54">
        <f>J303+O303</f>
        <v>0</v>
      </c>
      <c r="U303" s="54">
        <f>K303+P303</f>
        <v>0</v>
      </c>
      <c r="V303" s="54">
        <f>L303+Q303</f>
        <v>1562.9</v>
      </c>
      <c r="W303" s="94">
        <f>X303+AA303</f>
        <v>0</v>
      </c>
      <c r="X303" s="94">
        <f>Y303+Z303</f>
        <v>1562.9</v>
      </c>
      <c r="Y303" s="95">
        <v>1562.9</v>
      </c>
      <c r="Z303" s="95"/>
      <c r="AA303" s="95">
        <v>-1562.9</v>
      </c>
      <c r="AB303" s="74">
        <v>1562.9</v>
      </c>
      <c r="AC303" s="74">
        <f>AD303+AE303</f>
        <v>1562.9</v>
      </c>
      <c r="AD303" s="54">
        <f>T303+Y303</f>
        <v>1562.9</v>
      </c>
      <c r="AE303" s="54">
        <f>U303+Z303</f>
        <v>0</v>
      </c>
      <c r="AF303" s="54">
        <f>V303+AA303</f>
        <v>0</v>
      </c>
      <c r="AG303" s="94">
        <f>AH303+AK303</f>
        <v>0</v>
      </c>
      <c r="AH303" s="94">
        <f>AI303+AJ303</f>
        <v>0</v>
      </c>
      <c r="AI303" s="95"/>
      <c r="AJ303" s="95"/>
      <c r="AK303" s="95"/>
      <c r="AL303" s="74">
        <v>1562.9</v>
      </c>
      <c r="AM303" s="74">
        <f>AN303+AO303</f>
        <v>1562.9</v>
      </c>
      <c r="AN303" s="54">
        <f>AD303+AI303</f>
        <v>1562.9</v>
      </c>
      <c r="AO303" s="54">
        <f>AE303+AJ303</f>
        <v>0</v>
      </c>
      <c r="AP303" s="54">
        <f>AF303+AK303</f>
        <v>0</v>
      </c>
    </row>
    <row r="304" spans="1:42" s="39" customFormat="1" ht="42.75">
      <c r="A304" s="31"/>
      <c r="B304" s="10" t="s">
        <v>101</v>
      </c>
      <c r="C304" s="27"/>
      <c r="D304" s="15" t="s">
        <v>52</v>
      </c>
      <c r="E304" s="15" t="s">
        <v>137</v>
      </c>
      <c r="F304" s="15" t="s">
        <v>102</v>
      </c>
      <c r="G304" s="15"/>
      <c r="H304" s="74">
        <f>H305</f>
        <v>12388</v>
      </c>
      <c r="I304" s="74">
        <f>I305</f>
        <v>9826</v>
      </c>
      <c r="J304" s="74">
        <f aca="true" t="shared" si="381" ref="I304:L305">J305</f>
        <v>9074</v>
      </c>
      <c r="K304" s="74">
        <f t="shared" si="381"/>
        <v>752</v>
      </c>
      <c r="L304" s="74">
        <f t="shared" si="381"/>
        <v>2562</v>
      </c>
      <c r="M304" s="94">
        <f>M305</f>
        <v>4800</v>
      </c>
      <c r="N304" s="94">
        <f>N305</f>
        <v>0</v>
      </c>
      <c r="O304" s="94">
        <f aca="true" t="shared" si="382" ref="N304:Q305">O305</f>
        <v>0</v>
      </c>
      <c r="P304" s="94">
        <f t="shared" si="382"/>
        <v>0</v>
      </c>
      <c r="Q304" s="94">
        <f t="shared" si="382"/>
        <v>4800</v>
      </c>
      <c r="R304" s="74">
        <f t="shared" si="363"/>
        <v>17188</v>
      </c>
      <c r="S304" s="74">
        <f t="shared" si="364"/>
        <v>9826</v>
      </c>
      <c r="T304" s="74">
        <f t="shared" si="365"/>
        <v>9074</v>
      </c>
      <c r="U304" s="74">
        <f t="shared" si="366"/>
        <v>752</v>
      </c>
      <c r="V304" s="74">
        <f t="shared" si="367"/>
        <v>7362</v>
      </c>
      <c r="W304" s="94">
        <f>W305</f>
        <v>0</v>
      </c>
      <c r="X304" s="94">
        <f>X305</f>
        <v>7362</v>
      </c>
      <c r="Y304" s="94">
        <f aca="true" t="shared" si="383" ref="X304:AA305">Y305</f>
        <v>7362</v>
      </c>
      <c r="Z304" s="94">
        <f t="shared" si="383"/>
        <v>0</v>
      </c>
      <c r="AA304" s="94">
        <f t="shared" si="383"/>
        <v>-7362</v>
      </c>
      <c r="AB304" s="74">
        <f aca="true" t="shared" si="384" ref="AB304:AB317">W304+R304</f>
        <v>17188</v>
      </c>
      <c r="AC304" s="74">
        <f aca="true" t="shared" si="385" ref="AC304:AC317">X304+S304</f>
        <v>17188</v>
      </c>
      <c r="AD304" s="74">
        <f aca="true" t="shared" si="386" ref="AD304:AD317">Y304+T304</f>
        <v>16436</v>
      </c>
      <c r="AE304" s="74">
        <f aca="true" t="shared" si="387" ref="AE304:AE317">Z304+U304</f>
        <v>752</v>
      </c>
      <c r="AF304" s="74">
        <f aca="true" t="shared" si="388" ref="AF304:AF317">AA304+V304</f>
        <v>0</v>
      </c>
      <c r="AG304" s="94">
        <f>AG305</f>
        <v>943.8</v>
      </c>
      <c r="AH304" s="94">
        <f>AH305</f>
        <v>943.8</v>
      </c>
      <c r="AI304" s="94">
        <f aca="true" t="shared" si="389" ref="AH304:AK305">AI305</f>
        <v>943.8</v>
      </c>
      <c r="AJ304" s="94">
        <f t="shared" si="389"/>
        <v>0</v>
      </c>
      <c r="AK304" s="94">
        <f t="shared" si="389"/>
        <v>0</v>
      </c>
      <c r="AL304" s="74">
        <f aca="true" t="shared" si="390" ref="AL304:AL317">AG304+AB304</f>
        <v>18131.8</v>
      </c>
      <c r="AM304" s="74">
        <f aca="true" t="shared" si="391" ref="AM304:AM317">AH304+AC304</f>
        <v>18131.8</v>
      </c>
      <c r="AN304" s="74">
        <f aca="true" t="shared" si="392" ref="AN304:AN317">AI304+AD304</f>
        <v>17379.8</v>
      </c>
      <c r="AO304" s="74">
        <f aca="true" t="shared" si="393" ref="AO304:AO317">AJ304+AE304</f>
        <v>752</v>
      </c>
      <c r="AP304" s="74">
        <f aca="true" t="shared" si="394" ref="AP304:AP317">AK304+AF304</f>
        <v>0</v>
      </c>
    </row>
    <row r="305" spans="1:42" s="39" customFormat="1" ht="28.5">
      <c r="A305" s="31"/>
      <c r="B305" s="10" t="s">
        <v>86</v>
      </c>
      <c r="C305" s="27"/>
      <c r="D305" s="15" t="s">
        <v>52</v>
      </c>
      <c r="E305" s="15" t="s">
        <v>137</v>
      </c>
      <c r="F305" s="15" t="s">
        <v>209</v>
      </c>
      <c r="G305" s="15"/>
      <c r="H305" s="74">
        <f>H306</f>
        <v>12388</v>
      </c>
      <c r="I305" s="74">
        <f t="shared" si="381"/>
        <v>9826</v>
      </c>
      <c r="J305" s="74">
        <f t="shared" si="381"/>
        <v>9074</v>
      </c>
      <c r="K305" s="74">
        <f t="shared" si="381"/>
        <v>752</v>
      </c>
      <c r="L305" s="74">
        <f t="shared" si="381"/>
        <v>2562</v>
      </c>
      <c r="M305" s="94">
        <f>M306</f>
        <v>4800</v>
      </c>
      <c r="N305" s="94">
        <f t="shared" si="382"/>
        <v>0</v>
      </c>
      <c r="O305" s="94">
        <f t="shared" si="382"/>
        <v>0</v>
      </c>
      <c r="P305" s="94">
        <f t="shared" si="382"/>
        <v>0</v>
      </c>
      <c r="Q305" s="94">
        <f t="shared" si="382"/>
        <v>4800</v>
      </c>
      <c r="R305" s="74">
        <f t="shared" si="363"/>
        <v>17188</v>
      </c>
      <c r="S305" s="74">
        <f t="shared" si="364"/>
        <v>9826</v>
      </c>
      <c r="T305" s="74">
        <f t="shared" si="365"/>
        <v>9074</v>
      </c>
      <c r="U305" s="74">
        <f t="shared" si="366"/>
        <v>752</v>
      </c>
      <c r="V305" s="74">
        <f t="shared" si="367"/>
        <v>7362</v>
      </c>
      <c r="W305" s="94">
        <f>W306</f>
        <v>0</v>
      </c>
      <c r="X305" s="94">
        <f t="shared" si="383"/>
        <v>7362</v>
      </c>
      <c r="Y305" s="94">
        <f t="shared" si="383"/>
        <v>7362</v>
      </c>
      <c r="Z305" s="94">
        <f t="shared" si="383"/>
        <v>0</v>
      </c>
      <c r="AA305" s="94">
        <f t="shared" si="383"/>
        <v>-7362</v>
      </c>
      <c r="AB305" s="74">
        <f t="shared" si="384"/>
        <v>17188</v>
      </c>
      <c r="AC305" s="74">
        <f t="shared" si="385"/>
        <v>17188</v>
      </c>
      <c r="AD305" s="74">
        <f t="shared" si="386"/>
        <v>16436</v>
      </c>
      <c r="AE305" s="74">
        <f t="shared" si="387"/>
        <v>752</v>
      </c>
      <c r="AF305" s="74">
        <f t="shared" si="388"/>
        <v>0</v>
      </c>
      <c r="AG305" s="94">
        <f>AG306</f>
        <v>943.8</v>
      </c>
      <c r="AH305" s="94">
        <f t="shared" si="389"/>
        <v>943.8</v>
      </c>
      <c r="AI305" s="94">
        <f t="shared" si="389"/>
        <v>943.8</v>
      </c>
      <c r="AJ305" s="94">
        <f t="shared" si="389"/>
        <v>0</v>
      </c>
      <c r="AK305" s="94">
        <f t="shared" si="389"/>
        <v>0</v>
      </c>
      <c r="AL305" s="74">
        <f t="shared" si="390"/>
        <v>18131.8</v>
      </c>
      <c r="AM305" s="74">
        <f t="shared" si="391"/>
        <v>18131.8</v>
      </c>
      <c r="AN305" s="74">
        <f t="shared" si="392"/>
        <v>17379.8</v>
      </c>
      <c r="AO305" s="74">
        <f t="shared" si="393"/>
        <v>752</v>
      </c>
      <c r="AP305" s="74">
        <f t="shared" si="394"/>
        <v>0</v>
      </c>
    </row>
    <row r="306" spans="1:42" s="39" customFormat="1" ht="28.5">
      <c r="A306" s="31"/>
      <c r="B306" s="10" t="s">
        <v>184</v>
      </c>
      <c r="C306" s="27"/>
      <c r="D306" s="15" t="s">
        <v>52</v>
      </c>
      <c r="E306" s="15" t="s">
        <v>137</v>
      </c>
      <c r="F306" s="15" t="s">
        <v>209</v>
      </c>
      <c r="G306" s="15" t="s">
        <v>199</v>
      </c>
      <c r="H306" s="74">
        <f>I306+L306</f>
        <v>12388</v>
      </c>
      <c r="I306" s="74">
        <f>J306+K306</f>
        <v>9826</v>
      </c>
      <c r="J306" s="54">
        <f>9045+29</f>
        <v>9074</v>
      </c>
      <c r="K306" s="54">
        <v>752</v>
      </c>
      <c r="L306" s="54">
        <v>2562</v>
      </c>
      <c r="M306" s="94">
        <f>N306+Q306</f>
        <v>4800</v>
      </c>
      <c r="N306" s="94">
        <f>O306+P306</f>
        <v>0</v>
      </c>
      <c r="O306" s="95"/>
      <c r="P306" s="95"/>
      <c r="Q306" s="95">
        <v>4800</v>
      </c>
      <c r="R306" s="74">
        <f t="shared" si="363"/>
        <v>17188</v>
      </c>
      <c r="S306" s="74">
        <f t="shared" si="364"/>
        <v>9826</v>
      </c>
      <c r="T306" s="54">
        <f t="shared" si="365"/>
        <v>9074</v>
      </c>
      <c r="U306" s="54">
        <f t="shared" si="366"/>
        <v>752</v>
      </c>
      <c r="V306" s="54">
        <f t="shared" si="367"/>
        <v>7362</v>
      </c>
      <c r="W306" s="94">
        <f>X306+AA306</f>
        <v>0</v>
      </c>
      <c r="X306" s="94">
        <f>Y306+Z306</f>
        <v>7362</v>
      </c>
      <c r="Y306" s="95">
        <f>4800+2562</f>
        <v>7362</v>
      </c>
      <c r="Z306" s="95"/>
      <c r="AA306" s="95">
        <f>-4800-2562</f>
        <v>-7362</v>
      </c>
      <c r="AB306" s="74">
        <f t="shared" si="384"/>
        <v>17188</v>
      </c>
      <c r="AC306" s="74">
        <f t="shared" si="385"/>
        <v>17188</v>
      </c>
      <c r="AD306" s="54">
        <f t="shared" si="386"/>
        <v>16436</v>
      </c>
      <c r="AE306" s="54">
        <f t="shared" si="387"/>
        <v>752</v>
      </c>
      <c r="AF306" s="54">
        <f t="shared" si="388"/>
        <v>0</v>
      </c>
      <c r="AG306" s="94">
        <f>AH306+AK306</f>
        <v>943.8</v>
      </c>
      <c r="AH306" s="94">
        <f>AI306+AJ306</f>
        <v>943.8</v>
      </c>
      <c r="AI306" s="95">
        <f>-263+672.8+534</f>
        <v>943.8</v>
      </c>
      <c r="AJ306" s="95"/>
      <c r="AK306" s="95"/>
      <c r="AL306" s="74">
        <f t="shared" si="390"/>
        <v>18131.8</v>
      </c>
      <c r="AM306" s="74">
        <f t="shared" si="391"/>
        <v>18131.8</v>
      </c>
      <c r="AN306" s="54">
        <f t="shared" si="392"/>
        <v>17379.8</v>
      </c>
      <c r="AO306" s="54">
        <f t="shared" si="393"/>
        <v>752</v>
      </c>
      <c r="AP306" s="54">
        <f t="shared" si="394"/>
        <v>0</v>
      </c>
    </row>
    <row r="307" spans="1:42" s="39" customFormat="1" ht="14.25">
      <c r="A307" s="31"/>
      <c r="B307" s="10" t="s">
        <v>210</v>
      </c>
      <c r="C307" s="27"/>
      <c r="D307" s="15" t="s">
        <v>52</v>
      </c>
      <c r="E307" s="15" t="s">
        <v>137</v>
      </c>
      <c r="F307" s="15" t="s">
        <v>103</v>
      </c>
      <c r="G307" s="15"/>
      <c r="H307" s="74">
        <f>H308</f>
        <v>2240</v>
      </c>
      <c r="I307" s="74">
        <f>I308</f>
        <v>1740</v>
      </c>
      <c r="J307" s="74">
        <f aca="true" t="shared" si="395" ref="I307:L308">J308</f>
        <v>1708</v>
      </c>
      <c r="K307" s="74">
        <f t="shared" si="395"/>
        <v>32</v>
      </c>
      <c r="L307" s="74">
        <f t="shared" si="395"/>
        <v>500</v>
      </c>
      <c r="M307" s="94">
        <f>M308</f>
        <v>0</v>
      </c>
      <c r="N307" s="94">
        <f>N308</f>
        <v>0</v>
      </c>
      <c r="O307" s="94">
        <f aca="true" t="shared" si="396" ref="N307:Q308">O308</f>
        <v>0</v>
      </c>
      <c r="P307" s="94">
        <f t="shared" si="396"/>
        <v>0</v>
      </c>
      <c r="Q307" s="94">
        <f t="shared" si="396"/>
        <v>0</v>
      </c>
      <c r="R307" s="74">
        <f t="shared" si="363"/>
        <v>2240</v>
      </c>
      <c r="S307" s="74">
        <f t="shared" si="364"/>
        <v>1740</v>
      </c>
      <c r="T307" s="74">
        <f t="shared" si="365"/>
        <v>1708</v>
      </c>
      <c r="U307" s="74">
        <f t="shared" si="366"/>
        <v>32</v>
      </c>
      <c r="V307" s="74">
        <f t="shared" si="367"/>
        <v>500</v>
      </c>
      <c r="W307" s="94">
        <f>W308</f>
        <v>0</v>
      </c>
      <c r="X307" s="94">
        <f>X308</f>
        <v>500</v>
      </c>
      <c r="Y307" s="94">
        <f aca="true" t="shared" si="397" ref="X307:AA308">Y308</f>
        <v>500</v>
      </c>
      <c r="Z307" s="94">
        <f t="shared" si="397"/>
        <v>0</v>
      </c>
      <c r="AA307" s="94">
        <f t="shared" si="397"/>
        <v>-500</v>
      </c>
      <c r="AB307" s="74">
        <f t="shared" si="384"/>
        <v>2240</v>
      </c>
      <c r="AC307" s="74">
        <f t="shared" si="385"/>
        <v>2240</v>
      </c>
      <c r="AD307" s="74">
        <f t="shared" si="386"/>
        <v>2208</v>
      </c>
      <c r="AE307" s="74">
        <f t="shared" si="387"/>
        <v>32</v>
      </c>
      <c r="AF307" s="74">
        <f t="shared" si="388"/>
        <v>0</v>
      </c>
      <c r="AG307" s="94">
        <f>AG308</f>
        <v>-312</v>
      </c>
      <c r="AH307" s="94">
        <f>AH308</f>
        <v>-312</v>
      </c>
      <c r="AI307" s="94">
        <f aca="true" t="shared" si="398" ref="AH307:AK308">AI308</f>
        <v>-312</v>
      </c>
      <c r="AJ307" s="94">
        <f t="shared" si="398"/>
        <v>0</v>
      </c>
      <c r="AK307" s="94">
        <f t="shared" si="398"/>
        <v>0</v>
      </c>
      <c r="AL307" s="74">
        <f t="shared" si="390"/>
        <v>1928</v>
      </c>
      <c r="AM307" s="74">
        <f t="shared" si="391"/>
        <v>1928</v>
      </c>
      <c r="AN307" s="74">
        <f t="shared" si="392"/>
        <v>1896</v>
      </c>
      <c r="AO307" s="74">
        <f t="shared" si="393"/>
        <v>32</v>
      </c>
      <c r="AP307" s="74">
        <f t="shared" si="394"/>
        <v>0</v>
      </c>
    </row>
    <row r="308" spans="1:42" s="39" customFormat="1" ht="28.5">
      <c r="A308" s="31"/>
      <c r="B308" s="10" t="s">
        <v>86</v>
      </c>
      <c r="C308" s="27"/>
      <c r="D308" s="15" t="s">
        <v>52</v>
      </c>
      <c r="E308" s="15" t="s">
        <v>137</v>
      </c>
      <c r="F308" s="15" t="s">
        <v>211</v>
      </c>
      <c r="G308" s="15"/>
      <c r="H308" s="74">
        <f>H309</f>
        <v>2240</v>
      </c>
      <c r="I308" s="74">
        <f t="shared" si="395"/>
        <v>1740</v>
      </c>
      <c r="J308" s="74">
        <f t="shared" si="395"/>
        <v>1708</v>
      </c>
      <c r="K308" s="74">
        <f t="shared" si="395"/>
        <v>32</v>
      </c>
      <c r="L308" s="74">
        <f t="shared" si="395"/>
        <v>500</v>
      </c>
      <c r="M308" s="94">
        <f>M309</f>
        <v>0</v>
      </c>
      <c r="N308" s="94">
        <f t="shared" si="396"/>
        <v>0</v>
      </c>
      <c r="O308" s="94">
        <f t="shared" si="396"/>
        <v>0</v>
      </c>
      <c r="P308" s="94">
        <f t="shared" si="396"/>
        <v>0</v>
      </c>
      <c r="Q308" s="94">
        <f t="shared" si="396"/>
        <v>0</v>
      </c>
      <c r="R308" s="74">
        <f t="shared" si="363"/>
        <v>2240</v>
      </c>
      <c r="S308" s="74">
        <f t="shared" si="364"/>
        <v>1740</v>
      </c>
      <c r="T308" s="74">
        <f t="shared" si="365"/>
        <v>1708</v>
      </c>
      <c r="U308" s="74">
        <f t="shared" si="366"/>
        <v>32</v>
      </c>
      <c r="V308" s="74">
        <f t="shared" si="367"/>
        <v>500</v>
      </c>
      <c r="W308" s="94">
        <f>W309</f>
        <v>0</v>
      </c>
      <c r="X308" s="94">
        <f t="shared" si="397"/>
        <v>500</v>
      </c>
      <c r="Y308" s="94">
        <f t="shared" si="397"/>
        <v>500</v>
      </c>
      <c r="Z308" s="94">
        <f t="shared" si="397"/>
        <v>0</v>
      </c>
      <c r="AA308" s="94">
        <f t="shared" si="397"/>
        <v>-500</v>
      </c>
      <c r="AB308" s="74">
        <f t="shared" si="384"/>
        <v>2240</v>
      </c>
      <c r="AC308" s="74">
        <f t="shared" si="385"/>
        <v>2240</v>
      </c>
      <c r="AD308" s="74">
        <f t="shared" si="386"/>
        <v>2208</v>
      </c>
      <c r="AE308" s="74">
        <f t="shared" si="387"/>
        <v>32</v>
      </c>
      <c r="AF308" s="74">
        <f t="shared" si="388"/>
        <v>0</v>
      </c>
      <c r="AG308" s="94">
        <f>AG309</f>
        <v>-312</v>
      </c>
      <c r="AH308" s="94">
        <f t="shared" si="398"/>
        <v>-312</v>
      </c>
      <c r="AI308" s="94">
        <f t="shared" si="398"/>
        <v>-312</v>
      </c>
      <c r="AJ308" s="94">
        <f t="shared" si="398"/>
        <v>0</v>
      </c>
      <c r="AK308" s="94">
        <f t="shared" si="398"/>
        <v>0</v>
      </c>
      <c r="AL308" s="74">
        <f t="shared" si="390"/>
        <v>1928</v>
      </c>
      <c r="AM308" s="74">
        <f t="shared" si="391"/>
        <v>1928</v>
      </c>
      <c r="AN308" s="74">
        <f t="shared" si="392"/>
        <v>1896</v>
      </c>
      <c r="AO308" s="74">
        <f t="shared" si="393"/>
        <v>32</v>
      </c>
      <c r="AP308" s="74">
        <f t="shared" si="394"/>
        <v>0</v>
      </c>
    </row>
    <row r="309" spans="1:42" s="39" customFormat="1" ht="28.5">
      <c r="A309" s="31"/>
      <c r="B309" s="10" t="s">
        <v>184</v>
      </c>
      <c r="C309" s="27"/>
      <c r="D309" s="15" t="s">
        <v>52</v>
      </c>
      <c r="E309" s="15" t="s">
        <v>137</v>
      </c>
      <c r="F309" s="15" t="s">
        <v>211</v>
      </c>
      <c r="G309" s="15" t="s">
        <v>199</v>
      </c>
      <c r="H309" s="74">
        <f>I309+L309</f>
        <v>2240</v>
      </c>
      <c r="I309" s="74">
        <f>J309+K309</f>
        <v>1740</v>
      </c>
      <c r="J309" s="54">
        <f>1702+6</f>
        <v>1708</v>
      </c>
      <c r="K309" s="54">
        <v>32</v>
      </c>
      <c r="L309" s="54">
        <v>500</v>
      </c>
      <c r="M309" s="94">
        <f>N309+Q309</f>
        <v>0</v>
      </c>
      <c r="N309" s="94">
        <f>O309+P309</f>
        <v>0</v>
      </c>
      <c r="O309" s="95"/>
      <c r="P309" s="95"/>
      <c r="Q309" s="95"/>
      <c r="R309" s="74">
        <f t="shared" si="363"/>
        <v>2240</v>
      </c>
      <c r="S309" s="74">
        <f t="shared" si="364"/>
        <v>1740</v>
      </c>
      <c r="T309" s="54">
        <f t="shared" si="365"/>
        <v>1708</v>
      </c>
      <c r="U309" s="54">
        <f t="shared" si="366"/>
        <v>32</v>
      </c>
      <c r="V309" s="54">
        <f t="shared" si="367"/>
        <v>500</v>
      </c>
      <c r="W309" s="94">
        <f>X309+AA309</f>
        <v>0</v>
      </c>
      <c r="X309" s="94">
        <f>Y309+Z309</f>
        <v>500</v>
      </c>
      <c r="Y309" s="95">
        <v>500</v>
      </c>
      <c r="Z309" s="95"/>
      <c r="AA309" s="95">
        <v>-500</v>
      </c>
      <c r="AB309" s="74">
        <f t="shared" si="384"/>
        <v>2240</v>
      </c>
      <c r="AC309" s="74">
        <f t="shared" si="385"/>
        <v>2240</v>
      </c>
      <c r="AD309" s="54">
        <f t="shared" si="386"/>
        <v>2208</v>
      </c>
      <c r="AE309" s="54">
        <f t="shared" si="387"/>
        <v>32</v>
      </c>
      <c r="AF309" s="54">
        <f t="shared" si="388"/>
        <v>0</v>
      </c>
      <c r="AG309" s="94">
        <f>AH309+AK309</f>
        <v>-312</v>
      </c>
      <c r="AH309" s="94">
        <f>AI309+AJ309</f>
        <v>-312</v>
      </c>
      <c r="AI309" s="95">
        <f>-7+120-425</f>
        <v>-312</v>
      </c>
      <c r="AJ309" s="95"/>
      <c r="AK309" s="95"/>
      <c r="AL309" s="74">
        <f t="shared" si="390"/>
        <v>1928</v>
      </c>
      <c r="AM309" s="74">
        <f t="shared" si="391"/>
        <v>1928</v>
      </c>
      <c r="AN309" s="54">
        <f t="shared" si="392"/>
        <v>1896</v>
      </c>
      <c r="AO309" s="54">
        <f t="shared" si="393"/>
        <v>32</v>
      </c>
      <c r="AP309" s="54">
        <f t="shared" si="394"/>
        <v>0</v>
      </c>
    </row>
    <row r="310" spans="1:42" s="39" customFormat="1" ht="14.25">
      <c r="A310" s="31"/>
      <c r="B310" s="10" t="s">
        <v>104</v>
      </c>
      <c r="C310" s="27"/>
      <c r="D310" s="15" t="s">
        <v>52</v>
      </c>
      <c r="E310" s="15" t="s">
        <v>137</v>
      </c>
      <c r="F310" s="15" t="s">
        <v>105</v>
      </c>
      <c r="G310" s="15"/>
      <c r="H310" s="74">
        <f>H311</f>
        <v>3648</v>
      </c>
      <c r="I310" s="74">
        <f>I311</f>
        <v>3055</v>
      </c>
      <c r="J310" s="74">
        <f aca="true" t="shared" si="399" ref="I310:L311">J311</f>
        <v>3055</v>
      </c>
      <c r="K310" s="74">
        <f t="shared" si="399"/>
        <v>0</v>
      </c>
      <c r="L310" s="74">
        <f t="shared" si="399"/>
        <v>593</v>
      </c>
      <c r="M310" s="94">
        <f>M311</f>
        <v>0</v>
      </c>
      <c r="N310" s="94">
        <f>N311</f>
        <v>0</v>
      </c>
      <c r="O310" s="94">
        <f aca="true" t="shared" si="400" ref="N310:Q311">O311</f>
        <v>0</v>
      </c>
      <c r="P310" s="94">
        <f t="shared" si="400"/>
        <v>0</v>
      </c>
      <c r="Q310" s="94">
        <f t="shared" si="400"/>
        <v>0</v>
      </c>
      <c r="R310" s="74">
        <f t="shared" si="363"/>
        <v>3648</v>
      </c>
      <c r="S310" s="74">
        <f t="shared" si="364"/>
        <v>3055</v>
      </c>
      <c r="T310" s="74">
        <f t="shared" si="365"/>
        <v>3055</v>
      </c>
      <c r="U310" s="74">
        <f t="shared" si="366"/>
        <v>0</v>
      </c>
      <c r="V310" s="74">
        <f t="shared" si="367"/>
        <v>593</v>
      </c>
      <c r="W310" s="94">
        <f>W311</f>
        <v>0</v>
      </c>
      <c r="X310" s="94">
        <f>X311</f>
        <v>593</v>
      </c>
      <c r="Y310" s="94">
        <f aca="true" t="shared" si="401" ref="X310:AA311">Y311</f>
        <v>593</v>
      </c>
      <c r="Z310" s="94">
        <f t="shared" si="401"/>
        <v>0</v>
      </c>
      <c r="AA310" s="94">
        <f t="shared" si="401"/>
        <v>-593</v>
      </c>
      <c r="AB310" s="74">
        <f t="shared" si="384"/>
        <v>3648</v>
      </c>
      <c r="AC310" s="74">
        <f t="shared" si="385"/>
        <v>3648</v>
      </c>
      <c r="AD310" s="74">
        <f t="shared" si="386"/>
        <v>3648</v>
      </c>
      <c r="AE310" s="74">
        <f t="shared" si="387"/>
        <v>0</v>
      </c>
      <c r="AF310" s="74">
        <f t="shared" si="388"/>
        <v>0</v>
      </c>
      <c r="AG310" s="94">
        <f>AG311</f>
        <v>-560</v>
      </c>
      <c r="AH310" s="94">
        <f>AH311</f>
        <v>-560</v>
      </c>
      <c r="AI310" s="94">
        <f aca="true" t="shared" si="402" ref="AH310:AK311">AI311</f>
        <v>-560</v>
      </c>
      <c r="AJ310" s="94">
        <f t="shared" si="402"/>
        <v>0</v>
      </c>
      <c r="AK310" s="94">
        <f t="shared" si="402"/>
        <v>0</v>
      </c>
      <c r="AL310" s="74">
        <f t="shared" si="390"/>
        <v>3088</v>
      </c>
      <c r="AM310" s="74">
        <f t="shared" si="391"/>
        <v>3088</v>
      </c>
      <c r="AN310" s="74">
        <f t="shared" si="392"/>
        <v>3088</v>
      </c>
      <c r="AO310" s="74">
        <f t="shared" si="393"/>
        <v>0</v>
      </c>
      <c r="AP310" s="74">
        <f t="shared" si="394"/>
        <v>0</v>
      </c>
    </row>
    <row r="311" spans="1:42" s="39" customFormat="1" ht="28.5">
      <c r="A311" s="31"/>
      <c r="B311" s="10" t="s">
        <v>86</v>
      </c>
      <c r="C311" s="27"/>
      <c r="D311" s="15" t="s">
        <v>52</v>
      </c>
      <c r="E311" s="15" t="s">
        <v>137</v>
      </c>
      <c r="F311" s="15" t="s">
        <v>212</v>
      </c>
      <c r="G311" s="15"/>
      <c r="H311" s="74">
        <f>H312</f>
        <v>3648</v>
      </c>
      <c r="I311" s="74">
        <f t="shared" si="399"/>
        <v>3055</v>
      </c>
      <c r="J311" s="74">
        <f t="shared" si="399"/>
        <v>3055</v>
      </c>
      <c r="K311" s="74">
        <f t="shared" si="399"/>
        <v>0</v>
      </c>
      <c r="L311" s="74">
        <f t="shared" si="399"/>
        <v>593</v>
      </c>
      <c r="M311" s="94">
        <f>M312</f>
        <v>0</v>
      </c>
      <c r="N311" s="94">
        <f t="shared" si="400"/>
        <v>0</v>
      </c>
      <c r="O311" s="94">
        <f t="shared" si="400"/>
        <v>0</v>
      </c>
      <c r="P311" s="94">
        <f t="shared" si="400"/>
        <v>0</v>
      </c>
      <c r="Q311" s="94">
        <f t="shared" si="400"/>
        <v>0</v>
      </c>
      <c r="R311" s="74">
        <f t="shared" si="363"/>
        <v>3648</v>
      </c>
      <c r="S311" s="74">
        <f t="shared" si="364"/>
        <v>3055</v>
      </c>
      <c r="T311" s="74">
        <f t="shared" si="365"/>
        <v>3055</v>
      </c>
      <c r="U311" s="74">
        <f t="shared" si="366"/>
        <v>0</v>
      </c>
      <c r="V311" s="74">
        <f t="shared" si="367"/>
        <v>593</v>
      </c>
      <c r="W311" s="94">
        <f>W312</f>
        <v>0</v>
      </c>
      <c r="X311" s="94">
        <f t="shared" si="401"/>
        <v>593</v>
      </c>
      <c r="Y311" s="94">
        <f t="shared" si="401"/>
        <v>593</v>
      </c>
      <c r="Z311" s="94">
        <f t="shared" si="401"/>
        <v>0</v>
      </c>
      <c r="AA311" s="94">
        <f t="shared" si="401"/>
        <v>-593</v>
      </c>
      <c r="AB311" s="74">
        <f t="shared" si="384"/>
        <v>3648</v>
      </c>
      <c r="AC311" s="74">
        <f t="shared" si="385"/>
        <v>3648</v>
      </c>
      <c r="AD311" s="74">
        <f t="shared" si="386"/>
        <v>3648</v>
      </c>
      <c r="AE311" s="74">
        <f t="shared" si="387"/>
        <v>0</v>
      </c>
      <c r="AF311" s="74">
        <f t="shared" si="388"/>
        <v>0</v>
      </c>
      <c r="AG311" s="94">
        <f>AG312</f>
        <v>-560</v>
      </c>
      <c r="AH311" s="94">
        <f t="shared" si="402"/>
        <v>-560</v>
      </c>
      <c r="AI311" s="94">
        <f t="shared" si="402"/>
        <v>-560</v>
      </c>
      <c r="AJ311" s="94">
        <f t="shared" si="402"/>
        <v>0</v>
      </c>
      <c r="AK311" s="94">
        <f t="shared" si="402"/>
        <v>0</v>
      </c>
      <c r="AL311" s="74">
        <f t="shared" si="390"/>
        <v>3088</v>
      </c>
      <c r="AM311" s="74">
        <f t="shared" si="391"/>
        <v>3088</v>
      </c>
      <c r="AN311" s="74">
        <f t="shared" si="392"/>
        <v>3088</v>
      </c>
      <c r="AO311" s="74">
        <f t="shared" si="393"/>
        <v>0</v>
      </c>
      <c r="AP311" s="74">
        <f t="shared" si="394"/>
        <v>0</v>
      </c>
    </row>
    <row r="312" spans="1:42" s="39" customFormat="1" ht="28.5">
      <c r="A312" s="31"/>
      <c r="B312" s="10" t="s">
        <v>184</v>
      </c>
      <c r="C312" s="27"/>
      <c r="D312" s="15" t="s">
        <v>52</v>
      </c>
      <c r="E312" s="15" t="s">
        <v>137</v>
      </c>
      <c r="F312" s="15" t="s">
        <v>212</v>
      </c>
      <c r="G312" s="15" t="s">
        <v>199</v>
      </c>
      <c r="H312" s="74">
        <f>I312+L312</f>
        <v>3648</v>
      </c>
      <c r="I312" s="74">
        <f>J312+K312</f>
        <v>3055</v>
      </c>
      <c r="J312" s="54">
        <f>3048+7</f>
        <v>3055</v>
      </c>
      <c r="K312" s="54"/>
      <c r="L312" s="54">
        <v>593</v>
      </c>
      <c r="M312" s="94">
        <f>N312+Q312</f>
        <v>0</v>
      </c>
      <c r="N312" s="94">
        <f>O312+P312</f>
        <v>0</v>
      </c>
      <c r="O312" s="95"/>
      <c r="P312" s="95"/>
      <c r="Q312" s="95"/>
      <c r="R312" s="74">
        <f t="shared" si="363"/>
        <v>3648</v>
      </c>
      <c r="S312" s="74">
        <f t="shared" si="364"/>
        <v>3055</v>
      </c>
      <c r="T312" s="54">
        <f t="shared" si="365"/>
        <v>3055</v>
      </c>
      <c r="U312" s="54">
        <f t="shared" si="366"/>
        <v>0</v>
      </c>
      <c r="V312" s="54">
        <f t="shared" si="367"/>
        <v>593</v>
      </c>
      <c r="W312" s="94">
        <f>X312+AA312</f>
        <v>0</v>
      </c>
      <c r="X312" s="94">
        <f>Y312+Z312</f>
        <v>593</v>
      </c>
      <c r="Y312" s="95">
        <v>593</v>
      </c>
      <c r="Z312" s="95"/>
      <c r="AA312" s="95">
        <v>-593</v>
      </c>
      <c r="AB312" s="74">
        <f t="shared" si="384"/>
        <v>3648</v>
      </c>
      <c r="AC312" s="74">
        <f t="shared" si="385"/>
        <v>3648</v>
      </c>
      <c r="AD312" s="54">
        <f t="shared" si="386"/>
        <v>3648</v>
      </c>
      <c r="AE312" s="54">
        <f t="shared" si="387"/>
        <v>0</v>
      </c>
      <c r="AF312" s="54">
        <f t="shared" si="388"/>
        <v>0</v>
      </c>
      <c r="AG312" s="94">
        <f>AH312+AK312</f>
        <v>-560</v>
      </c>
      <c r="AH312" s="94">
        <f>AI312+AJ312</f>
        <v>-560</v>
      </c>
      <c r="AI312" s="95">
        <f>-175+77-462</f>
        <v>-560</v>
      </c>
      <c r="AJ312" s="95"/>
      <c r="AK312" s="95"/>
      <c r="AL312" s="74">
        <f t="shared" si="390"/>
        <v>3088</v>
      </c>
      <c r="AM312" s="74">
        <f t="shared" si="391"/>
        <v>3088</v>
      </c>
      <c r="AN312" s="54">
        <f t="shared" si="392"/>
        <v>3088</v>
      </c>
      <c r="AO312" s="54">
        <f t="shared" si="393"/>
        <v>0</v>
      </c>
      <c r="AP312" s="54">
        <f t="shared" si="394"/>
        <v>0</v>
      </c>
    </row>
    <row r="313" spans="1:42" s="39" customFormat="1" ht="42.75">
      <c r="A313" s="31"/>
      <c r="B313" s="10" t="s">
        <v>106</v>
      </c>
      <c r="C313" s="27"/>
      <c r="D313" s="15" t="s">
        <v>52</v>
      </c>
      <c r="E313" s="15" t="s">
        <v>137</v>
      </c>
      <c r="F313" s="15" t="s">
        <v>107</v>
      </c>
      <c r="G313" s="15"/>
      <c r="H313" s="74">
        <f aca="true" t="shared" si="403" ref="H313:Q313">H314+H316</f>
        <v>52.3</v>
      </c>
      <c r="I313" s="74">
        <f t="shared" si="403"/>
        <v>0</v>
      </c>
      <c r="J313" s="74">
        <f t="shared" si="403"/>
        <v>0</v>
      </c>
      <c r="K313" s="74">
        <f t="shared" si="403"/>
        <v>0</v>
      </c>
      <c r="L313" s="74">
        <f t="shared" si="403"/>
        <v>52.3</v>
      </c>
      <c r="M313" s="94">
        <f t="shared" si="403"/>
        <v>0</v>
      </c>
      <c r="N313" s="94">
        <f t="shared" si="403"/>
        <v>0</v>
      </c>
      <c r="O313" s="94">
        <f t="shared" si="403"/>
        <v>0</v>
      </c>
      <c r="P313" s="94">
        <f t="shared" si="403"/>
        <v>0</v>
      </c>
      <c r="Q313" s="94">
        <f t="shared" si="403"/>
        <v>0</v>
      </c>
      <c r="R313" s="74">
        <f t="shared" si="363"/>
        <v>52.3</v>
      </c>
      <c r="S313" s="74">
        <f t="shared" si="364"/>
        <v>0</v>
      </c>
      <c r="T313" s="74">
        <f t="shared" si="365"/>
        <v>0</v>
      </c>
      <c r="U313" s="74">
        <f t="shared" si="366"/>
        <v>0</v>
      </c>
      <c r="V313" s="74">
        <f t="shared" si="367"/>
        <v>52.3</v>
      </c>
      <c r="W313" s="94">
        <f>W314+W316</f>
        <v>0</v>
      </c>
      <c r="X313" s="94">
        <f>X314+X316</f>
        <v>52.3</v>
      </c>
      <c r="Y313" s="94">
        <f>Y314+Y316</f>
        <v>52.3</v>
      </c>
      <c r="Z313" s="94">
        <f>Z314+Z316</f>
        <v>0</v>
      </c>
      <c r="AA313" s="94">
        <f>AA314+AA316</f>
        <v>-52.3</v>
      </c>
      <c r="AB313" s="74">
        <f t="shared" si="384"/>
        <v>52.3</v>
      </c>
      <c r="AC313" s="74">
        <f t="shared" si="385"/>
        <v>52.3</v>
      </c>
      <c r="AD313" s="74">
        <f t="shared" si="386"/>
        <v>52.3</v>
      </c>
      <c r="AE313" s="74">
        <f t="shared" si="387"/>
        <v>0</v>
      </c>
      <c r="AF313" s="74">
        <f t="shared" si="388"/>
        <v>0</v>
      </c>
      <c r="AG313" s="94">
        <f>AG314+AG316</f>
        <v>0</v>
      </c>
      <c r="AH313" s="94">
        <f>AH314+AH316</f>
        <v>0</v>
      </c>
      <c r="AI313" s="94">
        <f>AI314+AI316</f>
        <v>0</v>
      </c>
      <c r="AJ313" s="94">
        <f>AJ314+AJ316</f>
        <v>0</v>
      </c>
      <c r="AK313" s="94">
        <f>AK314+AK316</f>
        <v>0</v>
      </c>
      <c r="AL313" s="74">
        <f t="shared" si="390"/>
        <v>52.3</v>
      </c>
      <c r="AM313" s="74">
        <f t="shared" si="391"/>
        <v>52.3</v>
      </c>
      <c r="AN313" s="74">
        <f t="shared" si="392"/>
        <v>52.3</v>
      </c>
      <c r="AO313" s="74">
        <f t="shared" si="393"/>
        <v>0</v>
      </c>
      <c r="AP313" s="74">
        <f t="shared" si="394"/>
        <v>0</v>
      </c>
    </row>
    <row r="314" spans="1:42" s="39" customFormat="1" ht="28.5">
      <c r="A314" s="31"/>
      <c r="B314" s="10" t="s">
        <v>213</v>
      </c>
      <c r="C314" s="27"/>
      <c r="D314" s="15" t="s">
        <v>52</v>
      </c>
      <c r="E314" s="15" t="s">
        <v>137</v>
      </c>
      <c r="F314" s="15" t="s">
        <v>214</v>
      </c>
      <c r="G314" s="15"/>
      <c r="H314" s="74">
        <f aca="true" t="shared" si="404" ref="H314:Q314">H315</f>
        <v>52.3</v>
      </c>
      <c r="I314" s="74">
        <f t="shared" si="404"/>
        <v>0</v>
      </c>
      <c r="J314" s="74">
        <f t="shared" si="404"/>
        <v>0</v>
      </c>
      <c r="K314" s="74">
        <f t="shared" si="404"/>
        <v>0</v>
      </c>
      <c r="L314" s="74">
        <f t="shared" si="404"/>
        <v>52.3</v>
      </c>
      <c r="M314" s="94">
        <f t="shared" si="404"/>
        <v>0</v>
      </c>
      <c r="N314" s="94">
        <f t="shared" si="404"/>
        <v>0</v>
      </c>
      <c r="O314" s="94">
        <f t="shared" si="404"/>
        <v>0</v>
      </c>
      <c r="P314" s="94">
        <f t="shared" si="404"/>
        <v>0</v>
      </c>
      <c r="Q314" s="94">
        <f t="shared" si="404"/>
        <v>0</v>
      </c>
      <c r="R314" s="74">
        <f t="shared" si="363"/>
        <v>52.3</v>
      </c>
      <c r="S314" s="74">
        <f t="shared" si="364"/>
        <v>0</v>
      </c>
      <c r="T314" s="74">
        <f t="shared" si="365"/>
        <v>0</v>
      </c>
      <c r="U314" s="74">
        <f t="shared" si="366"/>
        <v>0</v>
      </c>
      <c r="V314" s="74">
        <f t="shared" si="367"/>
        <v>52.3</v>
      </c>
      <c r="W314" s="94">
        <f>W315</f>
        <v>0</v>
      </c>
      <c r="X314" s="94">
        <f>X315</f>
        <v>52.3</v>
      </c>
      <c r="Y314" s="94">
        <f>Y315</f>
        <v>52.3</v>
      </c>
      <c r="Z314" s="94">
        <f>Z315</f>
        <v>0</v>
      </c>
      <c r="AA314" s="94">
        <f>AA315</f>
        <v>-52.3</v>
      </c>
      <c r="AB314" s="74">
        <f t="shared" si="384"/>
        <v>52.3</v>
      </c>
      <c r="AC314" s="74">
        <f t="shared" si="385"/>
        <v>52.3</v>
      </c>
      <c r="AD314" s="74">
        <f t="shared" si="386"/>
        <v>52.3</v>
      </c>
      <c r="AE314" s="74">
        <f t="shared" si="387"/>
        <v>0</v>
      </c>
      <c r="AF314" s="74">
        <f t="shared" si="388"/>
        <v>0</v>
      </c>
      <c r="AG314" s="94">
        <f>AG315</f>
        <v>0</v>
      </c>
      <c r="AH314" s="94">
        <f>AH315</f>
        <v>0</v>
      </c>
      <c r="AI314" s="94">
        <f>AI315</f>
        <v>0</v>
      </c>
      <c r="AJ314" s="94">
        <f>AJ315</f>
        <v>0</v>
      </c>
      <c r="AK314" s="94">
        <f>AK315</f>
        <v>0</v>
      </c>
      <c r="AL314" s="74">
        <f t="shared" si="390"/>
        <v>52.3</v>
      </c>
      <c r="AM314" s="74">
        <f t="shared" si="391"/>
        <v>52.3</v>
      </c>
      <c r="AN314" s="74">
        <f t="shared" si="392"/>
        <v>52.3</v>
      </c>
      <c r="AO314" s="74">
        <f t="shared" si="393"/>
        <v>0</v>
      </c>
      <c r="AP314" s="74">
        <f t="shared" si="394"/>
        <v>0</v>
      </c>
    </row>
    <row r="315" spans="1:42" s="39" customFormat="1" ht="28.5">
      <c r="A315" s="31"/>
      <c r="B315" s="10" t="s">
        <v>184</v>
      </c>
      <c r="C315" s="27"/>
      <c r="D315" s="15" t="s">
        <v>52</v>
      </c>
      <c r="E315" s="15" t="s">
        <v>137</v>
      </c>
      <c r="F315" s="15" t="s">
        <v>214</v>
      </c>
      <c r="G315" s="15" t="s">
        <v>199</v>
      </c>
      <c r="H315" s="74">
        <f>I315+L315</f>
        <v>52.3</v>
      </c>
      <c r="I315" s="74">
        <f>J315+K315</f>
        <v>0</v>
      </c>
      <c r="J315" s="54"/>
      <c r="K315" s="54"/>
      <c r="L315" s="54">
        <v>52.3</v>
      </c>
      <c r="M315" s="94">
        <f>N315+Q315</f>
        <v>0</v>
      </c>
      <c r="N315" s="94">
        <f>O315+P315</f>
        <v>0</v>
      </c>
      <c r="O315" s="95"/>
      <c r="P315" s="95"/>
      <c r="Q315" s="95"/>
      <c r="R315" s="74">
        <f t="shared" si="363"/>
        <v>52.3</v>
      </c>
      <c r="S315" s="74">
        <f t="shared" si="364"/>
        <v>0</v>
      </c>
      <c r="T315" s="54">
        <f t="shared" si="365"/>
        <v>0</v>
      </c>
      <c r="U315" s="54">
        <f t="shared" si="366"/>
        <v>0</v>
      </c>
      <c r="V315" s="54">
        <f t="shared" si="367"/>
        <v>52.3</v>
      </c>
      <c r="W315" s="94">
        <f>X315+AA315</f>
        <v>0</v>
      </c>
      <c r="X315" s="94">
        <f>Y315+Z315</f>
        <v>52.3</v>
      </c>
      <c r="Y315" s="95">
        <v>52.3</v>
      </c>
      <c r="Z315" s="95"/>
      <c r="AA315" s="95">
        <v>-52.3</v>
      </c>
      <c r="AB315" s="74">
        <f t="shared" si="384"/>
        <v>52.3</v>
      </c>
      <c r="AC315" s="74">
        <f t="shared" si="385"/>
        <v>52.3</v>
      </c>
      <c r="AD315" s="54">
        <f t="shared" si="386"/>
        <v>52.3</v>
      </c>
      <c r="AE315" s="54">
        <f t="shared" si="387"/>
        <v>0</v>
      </c>
      <c r="AF315" s="54">
        <f t="shared" si="388"/>
        <v>0</v>
      </c>
      <c r="AG315" s="94">
        <f>AH315+AK315</f>
        <v>0</v>
      </c>
      <c r="AH315" s="94">
        <f>AI315+AJ315</f>
        <v>0</v>
      </c>
      <c r="AI315" s="95"/>
      <c r="AJ315" s="95"/>
      <c r="AK315" s="95"/>
      <c r="AL315" s="74">
        <f t="shared" si="390"/>
        <v>52.3</v>
      </c>
      <c r="AM315" s="74">
        <f t="shared" si="391"/>
        <v>52.3</v>
      </c>
      <c r="AN315" s="54">
        <f t="shared" si="392"/>
        <v>52.3</v>
      </c>
      <c r="AO315" s="54">
        <f t="shared" si="393"/>
        <v>0</v>
      </c>
      <c r="AP315" s="54">
        <f t="shared" si="394"/>
        <v>0</v>
      </c>
    </row>
    <row r="316" spans="1:42" s="39" customFormat="1" ht="42.75" customHeight="1" hidden="1">
      <c r="A316" s="31"/>
      <c r="B316" s="10" t="s">
        <v>108</v>
      </c>
      <c r="C316" s="27"/>
      <c r="D316" s="15" t="s">
        <v>52</v>
      </c>
      <c r="E316" s="15" t="s">
        <v>137</v>
      </c>
      <c r="F316" s="15" t="s">
        <v>250</v>
      </c>
      <c r="G316" s="15"/>
      <c r="H316" s="74">
        <f aca="true" t="shared" si="405" ref="H316:Q316">H317</f>
        <v>0</v>
      </c>
      <c r="I316" s="74">
        <f t="shared" si="405"/>
        <v>0</v>
      </c>
      <c r="J316" s="74">
        <f t="shared" si="405"/>
        <v>0</v>
      </c>
      <c r="K316" s="74">
        <f t="shared" si="405"/>
        <v>0</v>
      </c>
      <c r="L316" s="74">
        <f t="shared" si="405"/>
        <v>0</v>
      </c>
      <c r="M316" s="94">
        <f t="shared" si="405"/>
        <v>0</v>
      </c>
      <c r="N316" s="94">
        <f t="shared" si="405"/>
        <v>0</v>
      </c>
      <c r="O316" s="94">
        <f t="shared" si="405"/>
        <v>0</v>
      </c>
      <c r="P316" s="94">
        <f t="shared" si="405"/>
        <v>0</v>
      </c>
      <c r="Q316" s="94">
        <f t="shared" si="405"/>
        <v>0</v>
      </c>
      <c r="R316" s="74">
        <f t="shared" si="363"/>
        <v>0</v>
      </c>
      <c r="S316" s="74">
        <f t="shared" si="364"/>
        <v>0</v>
      </c>
      <c r="T316" s="74">
        <f t="shared" si="365"/>
        <v>0</v>
      </c>
      <c r="U316" s="74">
        <f t="shared" si="366"/>
        <v>0</v>
      </c>
      <c r="V316" s="74">
        <f t="shared" si="367"/>
        <v>0</v>
      </c>
      <c r="W316" s="94">
        <f>W317</f>
        <v>0</v>
      </c>
      <c r="X316" s="94">
        <f>X317</f>
        <v>0</v>
      </c>
      <c r="Y316" s="94">
        <f>Y317</f>
        <v>0</v>
      </c>
      <c r="Z316" s="94">
        <f>Z317</f>
        <v>0</v>
      </c>
      <c r="AA316" s="94">
        <f>AA317</f>
        <v>0</v>
      </c>
      <c r="AB316" s="74">
        <f t="shared" si="384"/>
        <v>0</v>
      </c>
      <c r="AC316" s="74">
        <f t="shared" si="385"/>
        <v>0</v>
      </c>
      <c r="AD316" s="74">
        <f t="shared" si="386"/>
        <v>0</v>
      </c>
      <c r="AE316" s="74">
        <f t="shared" si="387"/>
        <v>0</v>
      </c>
      <c r="AF316" s="74">
        <f t="shared" si="388"/>
        <v>0</v>
      </c>
      <c r="AG316" s="94">
        <f>AG317</f>
        <v>0</v>
      </c>
      <c r="AH316" s="94">
        <f>AH317</f>
        <v>0</v>
      </c>
      <c r="AI316" s="94">
        <f>AI317</f>
        <v>0</v>
      </c>
      <c r="AJ316" s="94">
        <f>AJ317</f>
        <v>0</v>
      </c>
      <c r="AK316" s="94">
        <f>AK317</f>
        <v>0</v>
      </c>
      <c r="AL316" s="74">
        <f t="shared" si="390"/>
        <v>0</v>
      </c>
      <c r="AM316" s="74">
        <f t="shared" si="391"/>
        <v>0</v>
      </c>
      <c r="AN316" s="74">
        <f t="shared" si="392"/>
        <v>0</v>
      </c>
      <c r="AO316" s="74">
        <f t="shared" si="393"/>
        <v>0</v>
      </c>
      <c r="AP316" s="74">
        <f t="shared" si="394"/>
        <v>0</v>
      </c>
    </row>
    <row r="317" spans="1:42" s="39" customFormat="1" ht="28.5" customHeight="1" hidden="1">
      <c r="A317" s="31"/>
      <c r="B317" s="10" t="s">
        <v>184</v>
      </c>
      <c r="C317" s="27"/>
      <c r="D317" s="15" t="s">
        <v>52</v>
      </c>
      <c r="E317" s="15" t="s">
        <v>137</v>
      </c>
      <c r="F317" s="15" t="s">
        <v>250</v>
      </c>
      <c r="G317" s="15" t="s">
        <v>199</v>
      </c>
      <c r="H317" s="74">
        <f>I317+L317</f>
        <v>0</v>
      </c>
      <c r="I317" s="74">
        <f>J317+K317</f>
        <v>0</v>
      </c>
      <c r="J317" s="54"/>
      <c r="K317" s="54"/>
      <c r="L317" s="54"/>
      <c r="M317" s="94">
        <f>N317+Q317</f>
        <v>0</v>
      </c>
      <c r="N317" s="94">
        <f>O317+P317</f>
        <v>0</v>
      </c>
      <c r="O317" s="95"/>
      <c r="P317" s="95"/>
      <c r="Q317" s="95"/>
      <c r="R317" s="74">
        <f t="shared" si="363"/>
        <v>0</v>
      </c>
      <c r="S317" s="74">
        <f t="shared" si="364"/>
        <v>0</v>
      </c>
      <c r="T317" s="54">
        <f t="shared" si="365"/>
        <v>0</v>
      </c>
      <c r="U317" s="54">
        <f t="shared" si="366"/>
        <v>0</v>
      </c>
      <c r="V317" s="54">
        <f t="shared" si="367"/>
        <v>0</v>
      </c>
      <c r="W317" s="94">
        <f>X317+AA317</f>
        <v>0</v>
      </c>
      <c r="X317" s="94">
        <f>Y317+Z317</f>
        <v>0</v>
      </c>
      <c r="Y317" s="95"/>
      <c r="Z317" s="95"/>
      <c r="AA317" s="95"/>
      <c r="AB317" s="74">
        <f t="shared" si="384"/>
        <v>0</v>
      </c>
      <c r="AC317" s="74">
        <f t="shared" si="385"/>
        <v>0</v>
      </c>
      <c r="AD317" s="54">
        <f t="shared" si="386"/>
        <v>0</v>
      </c>
      <c r="AE317" s="54">
        <f t="shared" si="387"/>
        <v>0</v>
      </c>
      <c r="AF317" s="54">
        <f t="shared" si="388"/>
        <v>0</v>
      </c>
      <c r="AG317" s="94">
        <f>AH317+AK317</f>
        <v>0</v>
      </c>
      <c r="AH317" s="94">
        <f>AI317+AJ317</f>
        <v>0</v>
      </c>
      <c r="AI317" s="95"/>
      <c r="AJ317" s="95"/>
      <c r="AK317" s="95"/>
      <c r="AL317" s="74">
        <f t="shared" si="390"/>
        <v>0</v>
      </c>
      <c r="AM317" s="74">
        <f t="shared" si="391"/>
        <v>0</v>
      </c>
      <c r="AN317" s="54">
        <f t="shared" si="392"/>
        <v>0</v>
      </c>
      <c r="AO317" s="54">
        <f t="shared" si="393"/>
        <v>0</v>
      </c>
      <c r="AP317" s="54">
        <f t="shared" si="394"/>
        <v>0</v>
      </c>
    </row>
    <row r="318" spans="1:42" s="39" customFormat="1" ht="42.75">
      <c r="A318" s="31"/>
      <c r="B318" s="10" t="s">
        <v>108</v>
      </c>
      <c r="C318" s="27"/>
      <c r="D318" s="15" t="s">
        <v>52</v>
      </c>
      <c r="E318" s="15" t="s">
        <v>137</v>
      </c>
      <c r="F318" s="15" t="s">
        <v>250</v>
      </c>
      <c r="G318" s="15"/>
      <c r="H318" s="74">
        <f aca="true" t="shared" si="406" ref="H318:S318">H319</f>
        <v>0</v>
      </c>
      <c r="I318" s="74">
        <f t="shared" si="406"/>
        <v>0</v>
      </c>
      <c r="J318" s="74">
        <f t="shared" si="406"/>
        <v>0</v>
      </c>
      <c r="K318" s="74">
        <f t="shared" si="406"/>
        <v>0</v>
      </c>
      <c r="L318" s="74">
        <f t="shared" si="406"/>
        <v>0</v>
      </c>
      <c r="M318" s="94">
        <f t="shared" si="406"/>
        <v>4.4</v>
      </c>
      <c r="N318" s="94">
        <f t="shared" si="406"/>
        <v>4.4</v>
      </c>
      <c r="O318" s="94">
        <f t="shared" si="406"/>
        <v>4.4</v>
      </c>
      <c r="P318" s="94">
        <f t="shared" si="406"/>
        <v>0</v>
      </c>
      <c r="Q318" s="94">
        <f t="shared" si="406"/>
        <v>0</v>
      </c>
      <c r="R318" s="74">
        <f t="shared" si="406"/>
        <v>4.4</v>
      </c>
      <c r="S318" s="74">
        <f t="shared" si="406"/>
        <v>4.4</v>
      </c>
      <c r="T318" s="74">
        <f aca="true" t="shared" si="407" ref="T318:V319">J318+O318</f>
        <v>4.4</v>
      </c>
      <c r="U318" s="74">
        <f t="shared" si="407"/>
        <v>0</v>
      </c>
      <c r="V318" s="74">
        <f t="shared" si="407"/>
        <v>0</v>
      </c>
      <c r="W318" s="94">
        <f aca="true" t="shared" si="408" ref="W318:AC318">W319</f>
        <v>0</v>
      </c>
      <c r="X318" s="94">
        <f t="shared" si="408"/>
        <v>0</v>
      </c>
      <c r="Y318" s="94">
        <f t="shared" si="408"/>
        <v>0</v>
      </c>
      <c r="Z318" s="94">
        <f t="shared" si="408"/>
        <v>0</v>
      </c>
      <c r="AA318" s="94">
        <f t="shared" si="408"/>
        <v>0</v>
      </c>
      <c r="AB318" s="74">
        <f t="shared" si="408"/>
        <v>4.4</v>
      </c>
      <c r="AC318" s="74">
        <f t="shared" si="408"/>
        <v>4.4</v>
      </c>
      <c r="AD318" s="74">
        <f aca="true" t="shared" si="409" ref="AD318:AF319">T318+Y318</f>
        <v>4.4</v>
      </c>
      <c r="AE318" s="74">
        <f t="shared" si="409"/>
        <v>0</v>
      </c>
      <c r="AF318" s="74">
        <f t="shared" si="409"/>
        <v>0</v>
      </c>
      <c r="AG318" s="94">
        <f aca="true" t="shared" si="410" ref="AG318:AM318">AG319</f>
        <v>0</v>
      </c>
      <c r="AH318" s="94">
        <f t="shared" si="410"/>
        <v>0</v>
      </c>
      <c r="AI318" s="94">
        <f t="shared" si="410"/>
        <v>0</v>
      </c>
      <c r="AJ318" s="94">
        <f t="shared" si="410"/>
        <v>0</v>
      </c>
      <c r="AK318" s="94">
        <f t="shared" si="410"/>
        <v>0</v>
      </c>
      <c r="AL318" s="74">
        <f t="shared" si="410"/>
        <v>4.4</v>
      </c>
      <c r="AM318" s="74">
        <f t="shared" si="410"/>
        <v>4.4</v>
      </c>
      <c r="AN318" s="74">
        <f aca="true" t="shared" si="411" ref="AN318:AP319">AD318+AI318</f>
        <v>4.4</v>
      </c>
      <c r="AO318" s="74">
        <f t="shared" si="411"/>
        <v>0</v>
      </c>
      <c r="AP318" s="74">
        <f t="shared" si="411"/>
        <v>0</v>
      </c>
    </row>
    <row r="319" spans="1:42" s="39" customFormat="1" ht="28.5">
      <c r="A319" s="31"/>
      <c r="B319" s="10" t="s">
        <v>184</v>
      </c>
      <c r="C319" s="27"/>
      <c r="D319" s="15" t="s">
        <v>52</v>
      </c>
      <c r="E319" s="15" t="s">
        <v>137</v>
      </c>
      <c r="F319" s="15" t="s">
        <v>250</v>
      </c>
      <c r="G319" s="15" t="s">
        <v>199</v>
      </c>
      <c r="H319" s="74">
        <f>I319+L319</f>
        <v>0</v>
      </c>
      <c r="I319" s="74">
        <f>J319+K319</f>
        <v>0</v>
      </c>
      <c r="J319" s="54"/>
      <c r="K319" s="54"/>
      <c r="L319" s="54"/>
      <c r="M319" s="94">
        <f>N319+Q319</f>
        <v>4.4</v>
      </c>
      <c r="N319" s="94">
        <f>O319+P319</f>
        <v>4.4</v>
      </c>
      <c r="O319" s="95">
        <v>4.4</v>
      </c>
      <c r="P319" s="95"/>
      <c r="Q319" s="95"/>
      <c r="R319" s="74">
        <f>S319+V319</f>
        <v>4.4</v>
      </c>
      <c r="S319" s="74">
        <f>T319+U319</f>
        <v>4.4</v>
      </c>
      <c r="T319" s="54">
        <f t="shared" si="407"/>
        <v>4.4</v>
      </c>
      <c r="U319" s="54">
        <f t="shared" si="407"/>
        <v>0</v>
      </c>
      <c r="V319" s="54">
        <f t="shared" si="407"/>
        <v>0</v>
      </c>
      <c r="W319" s="94">
        <f>X319+AA319</f>
        <v>0</v>
      </c>
      <c r="X319" s="94">
        <f>Y319+Z319</f>
        <v>0</v>
      </c>
      <c r="Y319" s="95"/>
      <c r="Z319" s="95"/>
      <c r="AA319" s="95"/>
      <c r="AB319" s="74">
        <f>AC319+AF319</f>
        <v>4.4</v>
      </c>
      <c r="AC319" s="74">
        <f>AD319+AE319</f>
        <v>4.4</v>
      </c>
      <c r="AD319" s="54">
        <f t="shared" si="409"/>
        <v>4.4</v>
      </c>
      <c r="AE319" s="54">
        <f t="shared" si="409"/>
        <v>0</v>
      </c>
      <c r="AF319" s="54">
        <f t="shared" si="409"/>
        <v>0</v>
      </c>
      <c r="AG319" s="94">
        <f>AH319+AK319</f>
        <v>0</v>
      </c>
      <c r="AH319" s="94">
        <f>AI319+AJ319</f>
        <v>0</v>
      </c>
      <c r="AI319" s="95"/>
      <c r="AJ319" s="95"/>
      <c r="AK319" s="95"/>
      <c r="AL319" s="74">
        <f>AM319+AP319</f>
        <v>4.4</v>
      </c>
      <c r="AM319" s="74">
        <f>AN319+AO319</f>
        <v>4.4</v>
      </c>
      <c r="AN319" s="54">
        <f t="shared" si="411"/>
        <v>4.4</v>
      </c>
      <c r="AO319" s="54">
        <f t="shared" si="411"/>
        <v>0</v>
      </c>
      <c r="AP319" s="54">
        <f t="shared" si="411"/>
        <v>0</v>
      </c>
    </row>
    <row r="320" spans="1:42" s="39" customFormat="1" ht="14.25" hidden="1">
      <c r="A320" s="31"/>
      <c r="B320" s="11" t="s">
        <v>65</v>
      </c>
      <c r="C320" s="27"/>
      <c r="D320" s="15" t="s">
        <v>52</v>
      </c>
      <c r="E320" s="15" t="s">
        <v>137</v>
      </c>
      <c r="F320" s="15" t="s">
        <v>66</v>
      </c>
      <c r="G320" s="15"/>
      <c r="H320" s="74">
        <f aca="true" t="shared" si="412" ref="H320:Q320">H321</f>
        <v>49344</v>
      </c>
      <c r="I320" s="74">
        <f t="shared" si="412"/>
        <v>0</v>
      </c>
      <c r="J320" s="74">
        <f t="shared" si="412"/>
        <v>0</v>
      </c>
      <c r="K320" s="74">
        <f t="shared" si="412"/>
        <v>0</v>
      </c>
      <c r="L320" s="74">
        <f t="shared" si="412"/>
        <v>49344</v>
      </c>
      <c r="M320" s="94">
        <f t="shared" si="412"/>
        <v>0</v>
      </c>
      <c r="N320" s="94">
        <f t="shared" si="412"/>
        <v>0</v>
      </c>
      <c r="O320" s="94">
        <f t="shared" si="412"/>
        <v>0</v>
      </c>
      <c r="P320" s="94">
        <f t="shared" si="412"/>
        <v>0</v>
      </c>
      <c r="Q320" s="94">
        <f t="shared" si="412"/>
        <v>0</v>
      </c>
      <c r="R320" s="74">
        <f t="shared" si="363"/>
        <v>49344</v>
      </c>
      <c r="S320" s="74">
        <f t="shared" si="364"/>
        <v>0</v>
      </c>
      <c r="T320" s="74">
        <f t="shared" si="365"/>
        <v>0</v>
      </c>
      <c r="U320" s="74">
        <f t="shared" si="366"/>
        <v>0</v>
      </c>
      <c r="V320" s="74">
        <f t="shared" si="367"/>
        <v>49344</v>
      </c>
      <c r="W320" s="94">
        <f aca="true" t="shared" si="413" ref="W320:AA322">W321</f>
        <v>0</v>
      </c>
      <c r="X320" s="94">
        <f t="shared" si="413"/>
        <v>49344</v>
      </c>
      <c r="Y320" s="94">
        <f t="shared" si="413"/>
        <v>49344</v>
      </c>
      <c r="Z320" s="94">
        <f t="shared" si="413"/>
        <v>0</v>
      </c>
      <c r="AA320" s="94">
        <f t="shared" si="413"/>
        <v>-49344</v>
      </c>
      <c r="AB320" s="74">
        <f aca="true" t="shared" si="414" ref="AB320:AB388">W320+R320</f>
        <v>49344</v>
      </c>
      <c r="AC320" s="74">
        <f aca="true" t="shared" si="415" ref="AC320:AC388">X320+S320</f>
        <v>49344</v>
      </c>
      <c r="AD320" s="74">
        <f aca="true" t="shared" si="416" ref="AD320:AD388">Y320+T320</f>
        <v>49344</v>
      </c>
      <c r="AE320" s="74">
        <f aca="true" t="shared" si="417" ref="AE320:AE388">Z320+U320</f>
        <v>0</v>
      </c>
      <c r="AF320" s="74">
        <f aca="true" t="shared" si="418" ref="AF320:AF388">AA320+V320</f>
        <v>0</v>
      </c>
      <c r="AG320" s="94">
        <f aca="true" t="shared" si="419" ref="AG320:AK322">AG321</f>
        <v>-49344</v>
      </c>
      <c r="AH320" s="94">
        <f t="shared" si="419"/>
        <v>-49344</v>
      </c>
      <c r="AI320" s="94">
        <f t="shared" si="419"/>
        <v>-49344</v>
      </c>
      <c r="AJ320" s="94">
        <f t="shared" si="419"/>
        <v>0</v>
      </c>
      <c r="AK320" s="94">
        <f t="shared" si="419"/>
        <v>0</v>
      </c>
      <c r="AL320" s="74">
        <f aca="true" t="shared" si="420" ref="AL320:AL388">AG320+AB320</f>
        <v>0</v>
      </c>
      <c r="AM320" s="74">
        <f aca="true" t="shared" si="421" ref="AM320:AM388">AH320+AC320</f>
        <v>0</v>
      </c>
      <c r="AN320" s="74">
        <f aca="true" t="shared" si="422" ref="AN320:AN388">AI320+AD320</f>
        <v>0</v>
      </c>
      <c r="AO320" s="74">
        <f aca="true" t="shared" si="423" ref="AO320:AO388">AJ320+AE320</f>
        <v>0</v>
      </c>
      <c r="AP320" s="74">
        <f aca="true" t="shared" si="424" ref="AP320:AP388">AK320+AF320</f>
        <v>0</v>
      </c>
    </row>
    <row r="321" spans="1:42" s="39" customFormat="1" ht="57" hidden="1">
      <c r="A321" s="31"/>
      <c r="B321" s="11" t="s">
        <v>25</v>
      </c>
      <c r="C321" s="27"/>
      <c r="D321" s="15" t="s">
        <v>52</v>
      </c>
      <c r="E321" s="15" t="s">
        <v>137</v>
      </c>
      <c r="F321" s="15" t="s">
        <v>127</v>
      </c>
      <c r="G321" s="15"/>
      <c r="H321" s="74">
        <f>H322</f>
        <v>49344</v>
      </c>
      <c r="I321" s="74">
        <f aca="true" t="shared" si="425" ref="H321:Q322">I322</f>
        <v>0</v>
      </c>
      <c r="J321" s="74">
        <f t="shared" si="425"/>
        <v>0</v>
      </c>
      <c r="K321" s="74">
        <f t="shared" si="425"/>
        <v>0</v>
      </c>
      <c r="L321" s="74">
        <f t="shared" si="425"/>
        <v>49344</v>
      </c>
      <c r="M321" s="94">
        <f>M322</f>
        <v>0</v>
      </c>
      <c r="N321" s="94">
        <f t="shared" si="425"/>
        <v>0</v>
      </c>
      <c r="O321" s="94">
        <f t="shared" si="425"/>
        <v>0</v>
      </c>
      <c r="P321" s="94">
        <f t="shared" si="425"/>
        <v>0</v>
      </c>
      <c r="Q321" s="94">
        <f t="shared" si="425"/>
        <v>0</v>
      </c>
      <c r="R321" s="74">
        <f t="shared" si="363"/>
        <v>49344</v>
      </c>
      <c r="S321" s="74">
        <f t="shared" si="364"/>
        <v>0</v>
      </c>
      <c r="T321" s="74">
        <f t="shared" si="365"/>
        <v>0</v>
      </c>
      <c r="U321" s="74">
        <f t="shared" si="366"/>
        <v>0</v>
      </c>
      <c r="V321" s="74">
        <f t="shared" si="367"/>
        <v>49344</v>
      </c>
      <c r="W321" s="94">
        <f t="shared" si="413"/>
        <v>0</v>
      </c>
      <c r="X321" s="94">
        <f t="shared" si="413"/>
        <v>49344</v>
      </c>
      <c r="Y321" s="94">
        <f t="shared" si="413"/>
        <v>49344</v>
      </c>
      <c r="Z321" s="94">
        <f t="shared" si="413"/>
        <v>0</v>
      </c>
      <c r="AA321" s="94">
        <f t="shared" si="413"/>
        <v>-49344</v>
      </c>
      <c r="AB321" s="74">
        <f t="shared" si="414"/>
        <v>49344</v>
      </c>
      <c r="AC321" s="74">
        <f t="shared" si="415"/>
        <v>49344</v>
      </c>
      <c r="AD321" s="74">
        <f t="shared" si="416"/>
        <v>49344</v>
      </c>
      <c r="AE321" s="74">
        <f t="shared" si="417"/>
        <v>0</v>
      </c>
      <c r="AF321" s="74">
        <f t="shared" si="418"/>
        <v>0</v>
      </c>
      <c r="AG321" s="94">
        <f t="shared" si="419"/>
        <v>-49344</v>
      </c>
      <c r="AH321" s="94">
        <f t="shared" si="419"/>
        <v>-49344</v>
      </c>
      <c r="AI321" s="94">
        <f t="shared" si="419"/>
        <v>-49344</v>
      </c>
      <c r="AJ321" s="94">
        <f t="shared" si="419"/>
        <v>0</v>
      </c>
      <c r="AK321" s="94">
        <f t="shared" si="419"/>
        <v>0</v>
      </c>
      <c r="AL321" s="74">
        <f t="shared" si="420"/>
        <v>0</v>
      </c>
      <c r="AM321" s="74">
        <f t="shared" si="421"/>
        <v>0</v>
      </c>
      <c r="AN321" s="74">
        <f t="shared" si="422"/>
        <v>0</v>
      </c>
      <c r="AO321" s="74">
        <f t="shared" si="423"/>
        <v>0</v>
      </c>
      <c r="AP321" s="74">
        <f t="shared" si="424"/>
        <v>0</v>
      </c>
    </row>
    <row r="322" spans="1:42" s="39" customFormat="1" ht="64.5" customHeight="1" hidden="1">
      <c r="A322" s="31"/>
      <c r="B322" s="11" t="s">
        <v>344</v>
      </c>
      <c r="C322" s="27"/>
      <c r="D322" s="15" t="s">
        <v>52</v>
      </c>
      <c r="E322" s="15" t="s">
        <v>137</v>
      </c>
      <c r="F322" s="15" t="s">
        <v>343</v>
      </c>
      <c r="G322" s="15"/>
      <c r="H322" s="74">
        <f t="shared" si="425"/>
        <v>49344</v>
      </c>
      <c r="I322" s="74">
        <f t="shared" si="425"/>
        <v>0</v>
      </c>
      <c r="J322" s="74">
        <f t="shared" si="425"/>
        <v>0</v>
      </c>
      <c r="K322" s="74">
        <f t="shared" si="425"/>
        <v>0</v>
      </c>
      <c r="L322" s="74">
        <f t="shared" si="425"/>
        <v>49344</v>
      </c>
      <c r="M322" s="94">
        <f t="shared" si="425"/>
        <v>0</v>
      </c>
      <c r="N322" s="94">
        <f t="shared" si="425"/>
        <v>0</v>
      </c>
      <c r="O322" s="94">
        <f t="shared" si="425"/>
        <v>0</v>
      </c>
      <c r="P322" s="94">
        <f t="shared" si="425"/>
        <v>0</v>
      </c>
      <c r="Q322" s="94">
        <f t="shared" si="425"/>
        <v>0</v>
      </c>
      <c r="R322" s="74">
        <f t="shared" si="363"/>
        <v>49344</v>
      </c>
      <c r="S322" s="74">
        <f t="shared" si="364"/>
        <v>0</v>
      </c>
      <c r="T322" s="74">
        <f t="shared" si="365"/>
        <v>0</v>
      </c>
      <c r="U322" s="74">
        <f t="shared" si="366"/>
        <v>0</v>
      </c>
      <c r="V322" s="74">
        <f t="shared" si="367"/>
        <v>49344</v>
      </c>
      <c r="W322" s="94">
        <f t="shared" si="413"/>
        <v>0</v>
      </c>
      <c r="X322" s="94">
        <f t="shared" si="413"/>
        <v>49344</v>
      </c>
      <c r="Y322" s="94">
        <f t="shared" si="413"/>
        <v>49344</v>
      </c>
      <c r="Z322" s="94">
        <f t="shared" si="413"/>
        <v>0</v>
      </c>
      <c r="AA322" s="94">
        <f t="shared" si="413"/>
        <v>-49344</v>
      </c>
      <c r="AB322" s="74">
        <f t="shared" si="414"/>
        <v>49344</v>
      </c>
      <c r="AC322" s="74">
        <f t="shared" si="415"/>
        <v>49344</v>
      </c>
      <c r="AD322" s="74">
        <f t="shared" si="416"/>
        <v>49344</v>
      </c>
      <c r="AE322" s="74">
        <f t="shared" si="417"/>
        <v>0</v>
      </c>
      <c r="AF322" s="74">
        <f t="shared" si="418"/>
        <v>0</v>
      </c>
      <c r="AG322" s="94">
        <f t="shared" si="419"/>
        <v>-49344</v>
      </c>
      <c r="AH322" s="94">
        <f t="shared" si="419"/>
        <v>-49344</v>
      </c>
      <c r="AI322" s="94">
        <f t="shared" si="419"/>
        <v>-49344</v>
      </c>
      <c r="AJ322" s="94">
        <f t="shared" si="419"/>
        <v>0</v>
      </c>
      <c r="AK322" s="94">
        <f t="shared" si="419"/>
        <v>0</v>
      </c>
      <c r="AL322" s="74">
        <f t="shared" si="420"/>
        <v>0</v>
      </c>
      <c r="AM322" s="74">
        <f t="shared" si="421"/>
        <v>0</v>
      </c>
      <c r="AN322" s="74">
        <f t="shared" si="422"/>
        <v>0</v>
      </c>
      <c r="AO322" s="74">
        <f t="shared" si="423"/>
        <v>0</v>
      </c>
      <c r="AP322" s="74">
        <f t="shared" si="424"/>
        <v>0</v>
      </c>
    </row>
    <row r="323" spans="1:42" s="39" customFormat="1" ht="14.25" hidden="1">
      <c r="A323" s="45"/>
      <c r="B323" s="42" t="s">
        <v>260</v>
      </c>
      <c r="C323" s="46"/>
      <c r="D323" s="15" t="s">
        <v>52</v>
      </c>
      <c r="E323" s="15" t="s">
        <v>137</v>
      </c>
      <c r="F323" s="15" t="s">
        <v>343</v>
      </c>
      <c r="G323" s="15" t="s">
        <v>261</v>
      </c>
      <c r="H323" s="69">
        <f>I323+L323</f>
        <v>49344</v>
      </c>
      <c r="I323" s="69">
        <f>J323+K323</f>
        <v>0</v>
      </c>
      <c r="J323" s="54"/>
      <c r="K323" s="54"/>
      <c r="L323" s="54">
        <v>49344</v>
      </c>
      <c r="M323" s="96">
        <f>N323+Q323</f>
        <v>0</v>
      </c>
      <c r="N323" s="96">
        <f>O323+P323</f>
        <v>0</v>
      </c>
      <c r="O323" s="95"/>
      <c r="P323" s="95"/>
      <c r="Q323" s="95"/>
      <c r="R323" s="69">
        <f t="shared" si="363"/>
        <v>49344</v>
      </c>
      <c r="S323" s="69">
        <f t="shared" si="364"/>
        <v>0</v>
      </c>
      <c r="T323" s="54">
        <f t="shared" si="365"/>
        <v>0</v>
      </c>
      <c r="U323" s="54">
        <f t="shared" si="366"/>
        <v>0</v>
      </c>
      <c r="V323" s="54">
        <f t="shared" si="367"/>
        <v>49344</v>
      </c>
      <c r="W323" s="96">
        <f>X323+AA323</f>
        <v>0</v>
      </c>
      <c r="X323" s="96">
        <f>Y323+Z323</f>
        <v>49344</v>
      </c>
      <c r="Y323" s="95">
        <v>49344</v>
      </c>
      <c r="Z323" s="95"/>
      <c r="AA323" s="95">
        <v>-49344</v>
      </c>
      <c r="AB323" s="69">
        <f t="shared" si="414"/>
        <v>49344</v>
      </c>
      <c r="AC323" s="69">
        <f t="shared" si="415"/>
        <v>49344</v>
      </c>
      <c r="AD323" s="54">
        <f t="shared" si="416"/>
        <v>49344</v>
      </c>
      <c r="AE323" s="54">
        <f t="shared" si="417"/>
        <v>0</v>
      </c>
      <c r="AF323" s="54">
        <f t="shared" si="418"/>
        <v>0</v>
      </c>
      <c r="AG323" s="94">
        <f>AH323+AK323</f>
        <v>-49344</v>
      </c>
      <c r="AH323" s="94">
        <f>AI323+AJ323</f>
        <v>-49344</v>
      </c>
      <c r="AI323" s="94">
        <v>-49344</v>
      </c>
      <c r="AJ323" s="95"/>
      <c r="AK323" s="95"/>
      <c r="AL323" s="69">
        <f t="shared" si="420"/>
        <v>0</v>
      </c>
      <c r="AM323" s="69">
        <f t="shared" si="421"/>
        <v>0</v>
      </c>
      <c r="AN323" s="54">
        <f t="shared" si="422"/>
        <v>0</v>
      </c>
      <c r="AO323" s="54">
        <f t="shared" si="423"/>
        <v>0</v>
      </c>
      <c r="AP323" s="54">
        <f t="shared" si="424"/>
        <v>0</v>
      </c>
    </row>
    <row r="324" spans="1:42" s="39" customFormat="1" ht="28.5">
      <c r="A324" s="29"/>
      <c r="B324" s="8" t="s">
        <v>109</v>
      </c>
      <c r="C324" s="27"/>
      <c r="D324" s="13" t="s">
        <v>52</v>
      </c>
      <c r="E324" s="13" t="s">
        <v>144</v>
      </c>
      <c r="F324" s="13" t="s">
        <v>76</v>
      </c>
      <c r="G324" s="13" t="s">
        <v>77</v>
      </c>
      <c r="H324" s="76">
        <f>H325</f>
        <v>5561</v>
      </c>
      <c r="I324" s="76">
        <f>I325</f>
        <v>5561</v>
      </c>
      <c r="J324" s="76">
        <f aca="true" t="shared" si="426" ref="H324:L326">J325</f>
        <v>5561</v>
      </c>
      <c r="K324" s="76">
        <f t="shared" si="426"/>
        <v>0</v>
      </c>
      <c r="L324" s="76">
        <f t="shared" si="426"/>
        <v>0</v>
      </c>
      <c r="M324" s="109">
        <f>M325</f>
        <v>0</v>
      </c>
      <c r="N324" s="109">
        <f>N325</f>
        <v>0</v>
      </c>
      <c r="O324" s="109">
        <f aca="true" t="shared" si="427" ref="M324:Q326">O325</f>
        <v>0</v>
      </c>
      <c r="P324" s="109">
        <f t="shared" si="427"/>
        <v>0</v>
      </c>
      <c r="Q324" s="109">
        <f t="shared" si="427"/>
        <v>0</v>
      </c>
      <c r="R324" s="76">
        <f t="shared" si="363"/>
        <v>5561</v>
      </c>
      <c r="S324" s="76">
        <f t="shared" si="364"/>
        <v>5561</v>
      </c>
      <c r="T324" s="76">
        <f t="shared" si="365"/>
        <v>5561</v>
      </c>
      <c r="U324" s="76">
        <f t="shared" si="366"/>
        <v>0</v>
      </c>
      <c r="V324" s="76">
        <f t="shared" si="367"/>
        <v>0</v>
      </c>
      <c r="W324" s="109">
        <f>W325</f>
        <v>0</v>
      </c>
      <c r="X324" s="109">
        <f>X325</f>
        <v>0</v>
      </c>
      <c r="Y324" s="109">
        <f aca="true" t="shared" si="428" ref="W324:AA326">Y325</f>
        <v>0</v>
      </c>
      <c r="Z324" s="109">
        <f t="shared" si="428"/>
        <v>0</v>
      </c>
      <c r="AA324" s="109">
        <f t="shared" si="428"/>
        <v>0</v>
      </c>
      <c r="AB324" s="76">
        <f t="shared" si="414"/>
        <v>5561</v>
      </c>
      <c r="AC324" s="76">
        <f t="shared" si="415"/>
        <v>5561</v>
      </c>
      <c r="AD324" s="76">
        <f t="shared" si="416"/>
        <v>5561</v>
      </c>
      <c r="AE324" s="76">
        <f t="shared" si="417"/>
        <v>0</v>
      </c>
      <c r="AF324" s="76">
        <f t="shared" si="418"/>
        <v>0</v>
      </c>
      <c r="AG324" s="109">
        <f>AG325</f>
        <v>-1386.8</v>
      </c>
      <c r="AH324" s="109">
        <f>AH325</f>
        <v>-1386.8</v>
      </c>
      <c r="AI324" s="109">
        <f aca="true" t="shared" si="429" ref="AG324:AK326">AI325</f>
        <v>-1386.8</v>
      </c>
      <c r="AJ324" s="109">
        <f t="shared" si="429"/>
        <v>0</v>
      </c>
      <c r="AK324" s="109">
        <f t="shared" si="429"/>
        <v>0</v>
      </c>
      <c r="AL324" s="76">
        <f t="shared" si="420"/>
        <v>4174.2</v>
      </c>
      <c r="AM324" s="76">
        <f t="shared" si="421"/>
        <v>4174.2</v>
      </c>
      <c r="AN324" s="76">
        <f t="shared" si="422"/>
        <v>4174.2</v>
      </c>
      <c r="AO324" s="76">
        <f t="shared" si="423"/>
        <v>0</v>
      </c>
      <c r="AP324" s="76">
        <f t="shared" si="424"/>
        <v>0</v>
      </c>
    </row>
    <row r="325" spans="1:42" s="39" customFormat="1" ht="42.75">
      <c r="A325" s="31"/>
      <c r="B325" s="10" t="s">
        <v>110</v>
      </c>
      <c r="C325" s="27"/>
      <c r="D325" s="15" t="s">
        <v>52</v>
      </c>
      <c r="E325" s="15" t="s">
        <v>144</v>
      </c>
      <c r="F325" s="15" t="s">
        <v>111</v>
      </c>
      <c r="G325" s="15"/>
      <c r="H325" s="74">
        <f t="shared" si="426"/>
        <v>5561</v>
      </c>
      <c r="I325" s="74">
        <f t="shared" si="426"/>
        <v>5561</v>
      </c>
      <c r="J325" s="74">
        <f t="shared" si="426"/>
        <v>5561</v>
      </c>
      <c r="K325" s="74">
        <f t="shared" si="426"/>
        <v>0</v>
      </c>
      <c r="L325" s="74">
        <f t="shared" si="426"/>
        <v>0</v>
      </c>
      <c r="M325" s="94">
        <f t="shared" si="427"/>
        <v>0</v>
      </c>
      <c r="N325" s="94">
        <f t="shared" si="427"/>
        <v>0</v>
      </c>
      <c r="O325" s="94">
        <f t="shared" si="427"/>
        <v>0</v>
      </c>
      <c r="P325" s="94">
        <f t="shared" si="427"/>
        <v>0</v>
      </c>
      <c r="Q325" s="94">
        <f t="shared" si="427"/>
        <v>0</v>
      </c>
      <c r="R325" s="74">
        <f t="shared" si="363"/>
        <v>5561</v>
      </c>
      <c r="S325" s="74">
        <f t="shared" si="364"/>
        <v>5561</v>
      </c>
      <c r="T325" s="74">
        <f t="shared" si="365"/>
        <v>5561</v>
      </c>
      <c r="U325" s="74">
        <f t="shared" si="366"/>
        <v>0</v>
      </c>
      <c r="V325" s="74">
        <f t="shared" si="367"/>
        <v>0</v>
      </c>
      <c r="W325" s="94">
        <f t="shared" si="428"/>
        <v>0</v>
      </c>
      <c r="X325" s="94">
        <f t="shared" si="428"/>
        <v>0</v>
      </c>
      <c r="Y325" s="94">
        <f t="shared" si="428"/>
        <v>0</v>
      </c>
      <c r="Z325" s="94">
        <f t="shared" si="428"/>
        <v>0</v>
      </c>
      <c r="AA325" s="94">
        <f t="shared" si="428"/>
        <v>0</v>
      </c>
      <c r="AB325" s="74">
        <f t="shared" si="414"/>
        <v>5561</v>
      </c>
      <c r="AC325" s="74">
        <f t="shared" si="415"/>
        <v>5561</v>
      </c>
      <c r="AD325" s="74">
        <f t="shared" si="416"/>
        <v>5561</v>
      </c>
      <c r="AE325" s="74">
        <f t="shared" si="417"/>
        <v>0</v>
      </c>
      <c r="AF325" s="74">
        <f t="shared" si="418"/>
        <v>0</v>
      </c>
      <c r="AG325" s="94">
        <f t="shared" si="429"/>
        <v>-1386.8</v>
      </c>
      <c r="AH325" s="94">
        <f t="shared" si="429"/>
        <v>-1386.8</v>
      </c>
      <c r="AI325" s="94">
        <f t="shared" si="429"/>
        <v>-1386.8</v>
      </c>
      <c r="AJ325" s="94">
        <f t="shared" si="429"/>
        <v>0</v>
      </c>
      <c r="AK325" s="94">
        <f t="shared" si="429"/>
        <v>0</v>
      </c>
      <c r="AL325" s="74">
        <f t="shared" si="420"/>
        <v>4174.2</v>
      </c>
      <c r="AM325" s="74">
        <f t="shared" si="421"/>
        <v>4174.2</v>
      </c>
      <c r="AN325" s="74">
        <f t="shared" si="422"/>
        <v>4174.2</v>
      </c>
      <c r="AO325" s="74">
        <f t="shared" si="423"/>
        <v>0</v>
      </c>
      <c r="AP325" s="74">
        <f t="shared" si="424"/>
        <v>0</v>
      </c>
    </row>
    <row r="326" spans="1:42" s="39" customFormat="1" ht="42.75">
      <c r="A326" s="31"/>
      <c r="B326" s="10" t="s">
        <v>108</v>
      </c>
      <c r="C326" s="27"/>
      <c r="D326" s="15" t="s">
        <v>52</v>
      </c>
      <c r="E326" s="15" t="s">
        <v>144</v>
      </c>
      <c r="F326" s="15" t="s">
        <v>277</v>
      </c>
      <c r="G326" s="15"/>
      <c r="H326" s="69">
        <f>I326+L326</f>
        <v>5561</v>
      </c>
      <c r="I326" s="69">
        <f>J326+K326</f>
        <v>5561</v>
      </c>
      <c r="J326" s="69">
        <f>J327</f>
        <v>5561</v>
      </c>
      <c r="K326" s="69">
        <f t="shared" si="426"/>
        <v>0</v>
      </c>
      <c r="L326" s="69">
        <f t="shared" si="426"/>
        <v>0</v>
      </c>
      <c r="M326" s="96">
        <f>N326+Q326</f>
        <v>0</v>
      </c>
      <c r="N326" s="96">
        <f>O326+P326</f>
        <v>0</v>
      </c>
      <c r="O326" s="96">
        <f>O327</f>
        <v>0</v>
      </c>
      <c r="P326" s="96">
        <f t="shared" si="427"/>
        <v>0</v>
      </c>
      <c r="Q326" s="96">
        <f t="shared" si="427"/>
        <v>0</v>
      </c>
      <c r="R326" s="69">
        <f t="shared" si="363"/>
        <v>5561</v>
      </c>
      <c r="S326" s="69">
        <f t="shared" si="364"/>
        <v>5561</v>
      </c>
      <c r="T326" s="69">
        <f t="shared" si="365"/>
        <v>5561</v>
      </c>
      <c r="U326" s="69">
        <f t="shared" si="366"/>
        <v>0</v>
      </c>
      <c r="V326" s="69">
        <f t="shared" si="367"/>
        <v>0</v>
      </c>
      <c r="W326" s="96">
        <f>X326+AA326</f>
        <v>0</v>
      </c>
      <c r="X326" s="96">
        <f>Y326+Z326</f>
        <v>0</v>
      </c>
      <c r="Y326" s="96">
        <f>Y327</f>
        <v>0</v>
      </c>
      <c r="Z326" s="96">
        <f t="shared" si="428"/>
        <v>0</v>
      </c>
      <c r="AA326" s="96">
        <f t="shared" si="428"/>
        <v>0</v>
      </c>
      <c r="AB326" s="69">
        <f t="shared" si="414"/>
        <v>5561</v>
      </c>
      <c r="AC326" s="69">
        <f t="shared" si="415"/>
        <v>5561</v>
      </c>
      <c r="AD326" s="69">
        <f t="shared" si="416"/>
        <v>5561</v>
      </c>
      <c r="AE326" s="69">
        <f t="shared" si="417"/>
        <v>0</v>
      </c>
      <c r="AF326" s="69">
        <f t="shared" si="418"/>
        <v>0</v>
      </c>
      <c r="AG326" s="96">
        <f>AH326+AK326</f>
        <v>-1386.8</v>
      </c>
      <c r="AH326" s="96">
        <f>AI326+AJ326</f>
        <v>-1386.8</v>
      </c>
      <c r="AI326" s="96">
        <f>AI327</f>
        <v>-1386.8</v>
      </c>
      <c r="AJ326" s="96">
        <f t="shared" si="429"/>
        <v>0</v>
      </c>
      <c r="AK326" s="96">
        <f t="shared" si="429"/>
        <v>0</v>
      </c>
      <c r="AL326" s="69">
        <f t="shared" si="420"/>
        <v>4174.2</v>
      </c>
      <c r="AM326" s="69">
        <f t="shared" si="421"/>
        <v>4174.2</v>
      </c>
      <c r="AN326" s="69">
        <f t="shared" si="422"/>
        <v>4174.2</v>
      </c>
      <c r="AO326" s="69">
        <f t="shared" si="423"/>
        <v>0</v>
      </c>
      <c r="AP326" s="69">
        <f t="shared" si="424"/>
        <v>0</v>
      </c>
    </row>
    <row r="327" spans="1:42" s="39" customFormat="1" ht="14.25">
      <c r="A327" s="45"/>
      <c r="B327" s="11" t="s">
        <v>255</v>
      </c>
      <c r="C327" s="46"/>
      <c r="D327" s="15" t="s">
        <v>52</v>
      </c>
      <c r="E327" s="15" t="s">
        <v>144</v>
      </c>
      <c r="F327" s="15" t="s">
        <v>277</v>
      </c>
      <c r="G327" s="15" t="s">
        <v>256</v>
      </c>
      <c r="H327" s="69">
        <f>I327+L327</f>
        <v>5561</v>
      </c>
      <c r="I327" s="69">
        <f>J327+K327</f>
        <v>5561</v>
      </c>
      <c r="J327" s="54">
        <v>5561</v>
      </c>
      <c r="K327" s="54"/>
      <c r="L327" s="54"/>
      <c r="M327" s="96">
        <f>N327+Q327</f>
        <v>0</v>
      </c>
      <c r="N327" s="96">
        <f>O327+P327</f>
        <v>0</v>
      </c>
      <c r="O327" s="95"/>
      <c r="P327" s="95"/>
      <c r="Q327" s="95"/>
      <c r="R327" s="69">
        <f t="shared" si="363"/>
        <v>5561</v>
      </c>
      <c r="S327" s="69">
        <f t="shared" si="364"/>
        <v>5561</v>
      </c>
      <c r="T327" s="54">
        <f t="shared" si="365"/>
        <v>5561</v>
      </c>
      <c r="U327" s="54">
        <f t="shared" si="366"/>
        <v>0</v>
      </c>
      <c r="V327" s="54">
        <f t="shared" si="367"/>
        <v>0</v>
      </c>
      <c r="W327" s="96">
        <f>X327+AA327</f>
        <v>0</v>
      </c>
      <c r="X327" s="96">
        <f>Y327+Z327</f>
        <v>0</v>
      </c>
      <c r="Y327" s="95"/>
      <c r="Z327" s="95"/>
      <c r="AA327" s="95"/>
      <c r="AB327" s="69">
        <f t="shared" si="414"/>
        <v>5561</v>
      </c>
      <c r="AC327" s="69">
        <f t="shared" si="415"/>
        <v>5561</v>
      </c>
      <c r="AD327" s="54">
        <f t="shared" si="416"/>
        <v>5561</v>
      </c>
      <c r="AE327" s="54">
        <f t="shared" si="417"/>
        <v>0</v>
      </c>
      <c r="AF327" s="54">
        <f t="shared" si="418"/>
        <v>0</v>
      </c>
      <c r="AG327" s="96">
        <f>AH327+AK327</f>
        <v>-1386.8</v>
      </c>
      <c r="AH327" s="96">
        <f>AI327+AJ327</f>
        <v>-1386.8</v>
      </c>
      <c r="AI327" s="95">
        <f>-1561+174.2</f>
        <v>-1386.8</v>
      </c>
      <c r="AJ327" s="95"/>
      <c r="AK327" s="95"/>
      <c r="AL327" s="69">
        <f t="shared" si="420"/>
        <v>4174.2</v>
      </c>
      <c r="AM327" s="69">
        <f t="shared" si="421"/>
        <v>4174.2</v>
      </c>
      <c r="AN327" s="54">
        <f t="shared" si="422"/>
        <v>4174.2</v>
      </c>
      <c r="AO327" s="54">
        <f t="shared" si="423"/>
        <v>0</v>
      </c>
      <c r="AP327" s="54">
        <f t="shared" si="424"/>
        <v>0</v>
      </c>
    </row>
    <row r="328" spans="1:42" s="39" customFormat="1" ht="42.75">
      <c r="A328" s="29"/>
      <c r="B328" s="8" t="s">
        <v>112</v>
      </c>
      <c r="C328" s="27"/>
      <c r="D328" s="13" t="s">
        <v>52</v>
      </c>
      <c r="E328" s="13" t="s">
        <v>113</v>
      </c>
      <c r="F328" s="13"/>
      <c r="G328" s="13"/>
      <c r="H328" s="76">
        <f aca="true" t="shared" si="430" ref="H328:Q328">H329+H332+H335</f>
        <v>12898</v>
      </c>
      <c r="I328" s="76">
        <f t="shared" si="430"/>
        <v>11656</v>
      </c>
      <c r="J328" s="76">
        <f t="shared" si="430"/>
        <v>11656</v>
      </c>
      <c r="K328" s="76">
        <f t="shared" si="430"/>
        <v>0</v>
      </c>
      <c r="L328" s="76">
        <f t="shared" si="430"/>
        <v>1242</v>
      </c>
      <c r="M328" s="109">
        <f t="shared" si="430"/>
        <v>0</v>
      </c>
      <c r="N328" s="109">
        <f t="shared" si="430"/>
        <v>0</v>
      </c>
      <c r="O328" s="109">
        <f t="shared" si="430"/>
        <v>0</v>
      </c>
      <c r="P328" s="109">
        <f t="shared" si="430"/>
        <v>0</v>
      </c>
      <c r="Q328" s="109">
        <f t="shared" si="430"/>
        <v>0</v>
      </c>
      <c r="R328" s="76">
        <f t="shared" si="363"/>
        <v>12898</v>
      </c>
      <c r="S328" s="76">
        <f t="shared" si="364"/>
        <v>11656</v>
      </c>
      <c r="T328" s="76">
        <f t="shared" si="365"/>
        <v>11656</v>
      </c>
      <c r="U328" s="76">
        <f t="shared" si="366"/>
        <v>0</v>
      </c>
      <c r="V328" s="76">
        <f t="shared" si="367"/>
        <v>1242</v>
      </c>
      <c r="W328" s="109">
        <f>W329+W332+W335</f>
        <v>0</v>
      </c>
      <c r="X328" s="109">
        <f>X329+X332+X335</f>
        <v>1242</v>
      </c>
      <c r="Y328" s="109">
        <f>Y329+Y332+Y335</f>
        <v>1242</v>
      </c>
      <c r="Z328" s="109">
        <f>Z329+Z332+Z335</f>
        <v>0</v>
      </c>
      <c r="AA328" s="109">
        <f>AA329+AA332+AA335</f>
        <v>-1242</v>
      </c>
      <c r="AB328" s="76">
        <f t="shared" si="414"/>
        <v>12898</v>
      </c>
      <c r="AC328" s="76">
        <f t="shared" si="415"/>
        <v>12898</v>
      </c>
      <c r="AD328" s="76">
        <f t="shared" si="416"/>
        <v>12898</v>
      </c>
      <c r="AE328" s="76">
        <f t="shared" si="417"/>
        <v>0</v>
      </c>
      <c r="AF328" s="76">
        <f t="shared" si="418"/>
        <v>0</v>
      </c>
      <c r="AG328" s="109">
        <f>AG329+AG332+AG335</f>
        <v>-3107</v>
      </c>
      <c r="AH328" s="109">
        <f>AH329+AH332+AH335</f>
        <v>-3107</v>
      </c>
      <c r="AI328" s="109">
        <f>AI329+AI332+AI335</f>
        <v>-3107</v>
      </c>
      <c r="AJ328" s="109">
        <f>AJ329+AJ332+AJ335</f>
        <v>0</v>
      </c>
      <c r="AK328" s="109">
        <f>AK329+AK332+AK335</f>
        <v>0</v>
      </c>
      <c r="AL328" s="76">
        <f t="shared" si="420"/>
        <v>9791</v>
      </c>
      <c r="AM328" s="76">
        <f t="shared" si="421"/>
        <v>9791</v>
      </c>
      <c r="AN328" s="76">
        <f t="shared" si="422"/>
        <v>9791</v>
      </c>
      <c r="AO328" s="76">
        <f t="shared" si="423"/>
        <v>0</v>
      </c>
      <c r="AP328" s="76">
        <f t="shared" si="424"/>
        <v>0</v>
      </c>
    </row>
    <row r="329" spans="1:42" s="39" customFormat="1" ht="71.25">
      <c r="A329" s="31"/>
      <c r="B329" s="10" t="s">
        <v>162</v>
      </c>
      <c r="C329" s="27"/>
      <c r="D329" s="15" t="s">
        <v>52</v>
      </c>
      <c r="E329" s="15" t="s">
        <v>113</v>
      </c>
      <c r="F329" s="15" t="s">
        <v>163</v>
      </c>
      <c r="G329" s="15"/>
      <c r="H329" s="74">
        <f>H330</f>
        <v>5782</v>
      </c>
      <c r="I329" s="74">
        <f>I330</f>
        <v>5114</v>
      </c>
      <c r="J329" s="74">
        <f aca="true" t="shared" si="431" ref="I329:L330">J330</f>
        <v>5114</v>
      </c>
      <c r="K329" s="74">
        <f t="shared" si="431"/>
        <v>0</v>
      </c>
      <c r="L329" s="74">
        <f t="shared" si="431"/>
        <v>668</v>
      </c>
      <c r="M329" s="94">
        <f>M330</f>
        <v>0</v>
      </c>
      <c r="N329" s="94">
        <f>N330</f>
        <v>0</v>
      </c>
      <c r="O329" s="94">
        <f aca="true" t="shared" si="432" ref="N329:Q330">O330</f>
        <v>0</v>
      </c>
      <c r="P329" s="94">
        <f t="shared" si="432"/>
        <v>0</v>
      </c>
      <c r="Q329" s="94">
        <f t="shared" si="432"/>
        <v>0</v>
      </c>
      <c r="R329" s="74">
        <f t="shared" si="363"/>
        <v>5782</v>
      </c>
      <c r="S329" s="74">
        <f t="shared" si="364"/>
        <v>5114</v>
      </c>
      <c r="T329" s="74">
        <f t="shared" si="365"/>
        <v>5114</v>
      </c>
      <c r="U329" s="74">
        <f t="shared" si="366"/>
        <v>0</v>
      </c>
      <c r="V329" s="74">
        <f t="shared" si="367"/>
        <v>668</v>
      </c>
      <c r="W329" s="94">
        <f>W330</f>
        <v>0</v>
      </c>
      <c r="X329" s="94">
        <f>X330</f>
        <v>668</v>
      </c>
      <c r="Y329" s="94">
        <f aca="true" t="shared" si="433" ref="X329:AA330">Y330</f>
        <v>668</v>
      </c>
      <c r="Z329" s="94">
        <f t="shared" si="433"/>
        <v>0</v>
      </c>
      <c r="AA329" s="94">
        <f t="shared" si="433"/>
        <v>-668</v>
      </c>
      <c r="AB329" s="74">
        <f t="shared" si="414"/>
        <v>5782</v>
      </c>
      <c r="AC329" s="74">
        <f t="shared" si="415"/>
        <v>5782</v>
      </c>
      <c r="AD329" s="74">
        <f t="shared" si="416"/>
        <v>5782</v>
      </c>
      <c r="AE329" s="74">
        <f t="shared" si="417"/>
        <v>0</v>
      </c>
      <c r="AF329" s="74">
        <f t="shared" si="418"/>
        <v>0</v>
      </c>
      <c r="AG329" s="94">
        <f>AG330</f>
        <v>-1481</v>
      </c>
      <c r="AH329" s="94">
        <f>AH330</f>
        <v>-1481</v>
      </c>
      <c r="AI329" s="94">
        <f aca="true" t="shared" si="434" ref="AH329:AK330">AI330</f>
        <v>-1481</v>
      </c>
      <c r="AJ329" s="94">
        <f t="shared" si="434"/>
        <v>0</v>
      </c>
      <c r="AK329" s="94">
        <f t="shared" si="434"/>
        <v>0</v>
      </c>
      <c r="AL329" s="74">
        <f t="shared" si="420"/>
        <v>4301</v>
      </c>
      <c r="AM329" s="74">
        <f t="shared" si="421"/>
        <v>4301</v>
      </c>
      <c r="AN329" s="74">
        <f t="shared" si="422"/>
        <v>4301</v>
      </c>
      <c r="AO329" s="74">
        <f t="shared" si="423"/>
        <v>0</v>
      </c>
      <c r="AP329" s="74">
        <f t="shared" si="424"/>
        <v>0</v>
      </c>
    </row>
    <row r="330" spans="1:42" s="39" customFormat="1" ht="14.25">
      <c r="A330" s="31"/>
      <c r="B330" s="10" t="s">
        <v>145</v>
      </c>
      <c r="C330" s="27"/>
      <c r="D330" s="15" t="s">
        <v>52</v>
      </c>
      <c r="E330" s="15" t="s">
        <v>113</v>
      </c>
      <c r="F330" s="15" t="s">
        <v>167</v>
      </c>
      <c r="G330" s="15"/>
      <c r="H330" s="74">
        <f>H331</f>
        <v>5782</v>
      </c>
      <c r="I330" s="74">
        <f t="shared" si="431"/>
        <v>5114</v>
      </c>
      <c r="J330" s="74">
        <f t="shared" si="431"/>
        <v>5114</v>
      </c>
      <c r="K330" s="74">
        <f t="shared" si="431"/>
        <v>0</v>
      </c>
      <c r="L330" s="74">
        <f t="shared" si="431"/>
        <v>668</v>
      </c>
      <c r="M330" s="94">
        <f>M331</f>
        <v>0</v>
      </c>
      <c r="N330" s="94">
        <f t="shared" si="432"/>
        <v>0</v>
      </c>
      <c r="O330" s="94">
        <f t="shared" si="432"/>
        <v>0</v>
      </c>
      <c r="P330" s="94">
        <f t="shared" si="432"/>
        <v>0</v>
      </c>
      <c r="Q330" s="94">
        <f t="shared" si="432"/>
        <v>0</v>
      </c>
      <c r="R330" s="74">
        <f t="shared" si="363"/>
        <v>5782</v>
      </c>
      <c r="S330" s="74">
        <f t="shared" si="364"/>
        <v>5114</v>
      </c>
      <c r="T330" s="74">
        <f t="shared" si="365"/>
        <v>5114</v>
      </c>
      <c r="U330" s="74">
        <f t="shared" si="366"/>
        <v>0</v>
      </c>
      <c r="V330" s="74">
        <f t="shared" si="367"/>
        <v>668</v>
      </c>
      <c r="W330" s="94">
        <f>W331</f>
        <v>0</v>
      </c>
      <c r="X330" s="94">
        <f t="shared" si="433"/>
        <v>668</v>
      </c>
      <c r="Y330" s="94">
        <f t="shared" si="433"/>
        <v>668</v>
      </c>
      <c r="Z330" s="94">
        <f t="shared" si="433"/>
        <v>0</v>
      </c>
      <c r="AA330" s="94">
        <f t="shared" si="433"/>
        <v>-668</v>
      </c>
      <c r="AB330" s="74">
        <f t="shared" si="414"/>
        <v>5782</v>
      </c>
      <c r="AC330" s="74">
        <f t="shared" si="415"/>
        <v>5782</v>
      </c>
      <c r="AD330" s="74">
        <f t="shared" si="416"/>
        <v>5782</v>
      </c>
      <c r="AE330" s="74">
        <f t="shared" si="417"/>
        <v>0</v>
      </c>
      <c r="AF330" s="74">
        <f t="shared" si="418"/>
        <v>0</v>
      </c>
      <c r="AG330" s="94">
        <f>AG331</f>
        <v>-1481</v>
      </c>
      <c r="AH330" s="94">
        <f t="shared" si="434"/>
        <v>-1481</v>
      </c>
      <c r="AI330" s="94">
        <f t="shared" si="434"/>
        <v>-1481</v>
      </c>
      <c r="AJ330" s="94">
        <f t="shared" si="434"/>
        <v>0</v>
      </c>
      <c r="AK330" s="94">
        <f t="shared" si="434"/>
        <v>0</v>
      </c>
      <c r="AL330" s="74">
        <f t="shared" si="420"/>
        <v>4301</v>
      </c>
      <c r="AM330" s="74">
        <f t="shared" si="421"/>
        <v>4301</v>
      </c>
      <c r="AN330" s="74">
        <f t="shared" si="422"/>
        <v>4301</v>
      </c>
      <c r="AO330" s="74">
        <f t="shared" si="423"/>
        <v>0</v>
      </c>
      <c r="AP330" s="74">
        <f t="shared" si="424"/>
        <v>0</v>
      </c>
    </row>
    <row r="331" spans="1:42" s="39" customFormat="1" ht="28.5">
      <c r="A331" s="31"/>
      <c r="B331" s="10" t="s">
        <v>165</v>
      </c>
      <c r="C331" s="27"/>
      <c r="D331" s="15" t="s">
        <v>52</v>
      </c>
      <c r="E331" s="15" t="s">
        <v>113</v>
      </c>
      <c r="F331" s="15" t="s">
        <v>167</v>
      </c>
      <c r="G331" s="15" t="s">
        <v>166</v>
      </c>
      <c r="H331" s="74">
        <f>I331+L331</f>
        <v>5782</v>
      </c>
      <c r="I331" s="74">
        <f>J331+K331</f>
        <v>5114</v>
      </c>
      <c r="J331" s="54">
        <f>5098+16</f>
        <v>5114</v>
      </c>
      <c r="K331" s="54"/>
      <c r="L331" s="54">
        <v>668</v>
      </c>
      <c r="M331" s="94">
        <f>N331+Q331</f>
        <v>0</v>
      </c>
      <c r="N331" s="94">
        <f>O331+P331</f>
        <v>0</v>
      </c>
      <c r="O331" s="95"/>
      <c r="P331" s="95"/>
      <c r="Q331" s="95"/>
      <c r="R331" s="74">
        <f t="shared" si="363"/>
        <v>5782</v>
      </c>
      <c r="S331" s="74">
        <f t="shared" si="364"/>
        <v>5114</v>
      </c>
      <c r="T331" s="54">
        <f t="shared" si="365"/>
        <v>5114</v>
      </c>
      <c r="U331" s="54">
        <f t="shared" si="366"/>
        <v>0</v>
      </c>
      <c r="V331" s="54">
        <f t="shared" si="367"/>
        <v>668</v>
      </c>
      <c r="W331" s="94">
        <f>X331+AA331</f>
        <v>0</v>
      </c>
      <c r="X331" s="94">
        <f>Y331+Z331</f>
        <v>668</v>
      </c>
      <c r="Y331" s="95">
        <v>668</v>
      </c>
      <c r="Z331" s="95"/>
      <c r="AA331" s="95">
        <v>-668</v>
      </c>
      <c r="AB331" s="74">
        <f t="shared" si="414"/>
        <v>5782</v>
      </c>
      <c r="AC331" s="74">
        <f t="shared" si="415"/>
        <v>5782</v>
      </c>
      <c r="AD331" s="54">
        <f t="shared" si="416"/>
        <v>5782</v>
      </c>
      <c r="AE331" s="54">
        <f t="shared" si="417"/>
        <v>0</v>
      </c>
      <c r="AF331" s="54">
        <f t="shared" si="418"/>
        <v>0</v>
      </c>
      <c r="AG331" s="94">
        <f>AH331+AK331</f>
        <v>-1481</v>
      </c>
      <c r="AH331" s="94">
        <f>AI331+AJ331</f>
        <v>-1481</v>
      </c>
      <c r="AI331" s="95">
        <f>-120-1361</f>
        <v>-1481</v>
      </c>
      <c r="AJ331" s="95"/>
      <c r="AK331" s="95"/>
      <c r="AL331" s="74">
        <f t="shared" si="420"/>
        <v>4301</v>
      </c>
      <c r="AM331" s="74">
        <f t="shared" si="421"/>
        <v>4301</v>
      </c>
      <c r="AN331" s="54">
        <f t="shared" si="422"/>
        <v>4301</v>
      </c>
      <c r="AO331" s="54">
        <f t="shared" si="423"/>
        <v>0</v>
      </c>
      <c r="AP331" s="54">
        <f t="shared" si="424"/>
        <v>0</v>
      </c>
    </row>
    <row r="332" spans="1:42" s="39" customFormat="1" ht="85.5">
      <c r="A332" s="31"/>
      <c r="B332" s="10" t="s">
        <v>215</v>
      </c>
      <c r="C332" s="27"/>
      <c r="D332" s="15" t="s">
        <v>52</v>
      </c>
      <c r="E332" s="15" t="s">
        <v>113</v>
      </c>
      <c r="F332" s="15" t="s">
        <v>98</v>
      </c>
      <c r="G332" s="15"/>
      <c r="H332" s="74">
        <f>H333</f>
        <v>5061</v>
      </c>
      <c r="I332" s="74">
        <f>I333</f>
        <v>4487</v>
      </c>
      <c r="J332" s="74">
        <f aca="true" t="shared" si="435" ref="I332:L333">J333</f>
        <v>4487</v>
      </c>
      <c r="K332" s="74">
        <f t="shared" si="435"/>
        <v>0</v>
      </c>
      <c r="L332" s="74">
        <f t="shared" si="435"/>
        <v>574</v>
      </c>
      <c r="M332" s="94">
        <f>M333</f>
        <v>0</v>
      </c>
      <c r="N332" s="94">
        <f>N333</f>
        <v>0</v>
      </c>
      <c r="O332" s="94">
        <f aca="true" t="shared" si="436" ref="N332:Q333">O333</f>
        <v>0</v>
      </c>
      <c r="P332" s="94">
        <f t="shared" si="436"/>
        <v>0</v>
      </c>
      <c r="Q332" s="94">
        <f t="shared" si="436"/>
        <v>0</v>
      </c>
      <c r="R332" s="74">
        <f t="shared" si="363"/>
        <v>5061</v>
      </c>
      <c r="S332" s="74">
        <f t="shared" si="364"/>
        <v>4487</v>
      </c>
      <c r="T332" s="74">
        <f t="shared" si="365"/>
        <v>4487</v>
      </c>
      <c r="U332" s="74">
        <f t="shared" si="366"/>
        <v>0</v>
      </c>
      <c r="V332" s="74">
        <f t="shared" si="367"/>
        <v>574</v>
      </c>
      <c r="W332" s="94">
        <f>W333</f>
        <v>0</v>
      </c>
      <c r="X332" s="94">
        <f>X333</f>
        <v>574</v>
      </c>
      <c r="Y332" s="94">
        <f aca="true" t="shared" si="437" ref="X332:AA333">Y333</f>
        <v>574</v>
      </c>
      <c r="Z332" s="94">
        <f t="shared" si="437"/>
        <v>0</v>
      </c>
      <c r="AA332" s="94">
        <f t="shared" si="437"/>
        <v>-574</v>
      </c>
      <c r="AB332" s="74">
        <f t="shared" si="414"/>
        <v>5061</v>
      </c>
      <c r="AC332" s="74">
        <f t="shared" si="415"/>
        <v>5061</v>
      </c>
      <c r="AD332" s="74">
        <f t="shared" si="416"/>
        <v>5061</v>
      </c>
      <c r="AE332" s="74">
        <f t="shared" si="417"/>
        <v>0</v>
      </c>
      <c r="AF332" s="74">
        <f t="shared" si="418"/>
        <v>0</v>
      </c>
      <c r="AG332" s="94">
        <f>AG333</f>
        <v>-1121</v>
      </c>
      <c r="AH332" s="94">
        <f>AH333</f>
        <v>-1121</v>
      </c>
      <c r="AI332" s="94">
        <f aca="true" t="shared" si="438" ref="AH332:AK333">AI333</f>
        <v>-1121</v>
      </c>
      <c r="AJ332" s="94">
        <f t="shared" si="438"/>
        <v>0</v>
      </c>
      <c r="AK332" s="94">
        <f t="shared" si="438"/>
        <v>0</v>
      </c>
      <c r="AL332" s="74">
        <f t="shared" si="420"/>
        <v>3940</v>
      </c>
      <c r="AM332" s="74">
        <f t="shared" si="421"/>
        <v>3940</v>
      </c>
      <c r="AN332" s="74">
        <f t="shared" si="422"/>
        <v>3940</v>
      </c>
      <c r="AO332" s="74">
        <f t="shared" si="423"/>
        <v>0</v>
      </c>
      <c r="AP332" s="74">
        <f t="shared" si="424"/>
        <v>0</v>
      </c>
    </row>
    <row r="333" spans="1:42" s="39" customFormat="1" ht="28.5">
      <c r="A333" s="31"/>
      <c r="B333" s="10" t="s">
        <v>86</v>
      </c>
      <c r="C333" s="27"/>
      <c r="D333" s="15" t="s">
        <v>52</v>
      </c>
      <c r="E333" s="15" t="s">
        <v>113</v>
      </c>
      <c r="F333" s="15" t="s">
        <v>216</v>
      </c>
      <c r="G333" s="15"/>
      <c r="H333" s="74">
        <f>H334</f>
        <v>5061</v>
      </c>
      <c r="I333" s="74">
        <f t="shared" si="435"/>
        <v>4487</v>
      </c>
      <c r="J333" s="74">
        <f t="shared" si="435"/>
        <v>4487</v>
      </c>
      <c r="K333" s="74">
        <f t="shared" si="435"/>
        <v>0</v>
      </c>
      <c r="L333" s="74">
        <f t="shared" si="435"/>
        <v>574</v>
      </c>
      <c r="M333" s="94">
        <f>M334</f>
        <v>0</v>
      </c>
      <c r="N333" s="94">
        <f t="shared" si="436"/>
        <v>0</v>
      </c>
      <c r="O333" s="94">
        <f t="shared" si="436"/>
        <v>0</v>
      </c>
      <c r="P333" s="94">
        <f t="shared" si="436"/>
        <v>0</v>
      </c>
      <c r="Q333" s="94">
        <f t="shared" si="436"/>
        <v>0</v>
      </c>
      <c r="R333" s="74">
        <f t="shared" si="363"/>
        <v>5061</v>
      </c>
      <c r="S333" s="74">
        <f t="shared" si="364"/>
        <v>4487</v>
      </c>
      <c r="T333" s="74">
        <f t="shared" si="365"/>
        <v>4487</v>
      </c>
      <c r="U333" s="74">
        <f t="shared" si="366"/>
        <v>0</v>
      </c>
      <c r="V333" s="74">
        <f t="shared" si="367"/>
        <v>574</v>
      </c>
      <c r="W333" s="94">
        <f>W334</f>
        <v>0</v>
      </c>
      <c r="X333" s="94">
        <f t="shared" si="437"/>
        <v>574</v>
      </c>
      <c r="Y333" s="94">
        <f t="shared" si="437"/>
        <v>574</v>
      </c>
      <c r="Z333" s="94">
        <f t="shared" si="437"/>
        <v>0</v>
      </c>
      <c r="AA333" s="94">
        <f t="shared" si="437"/>
        <v>-574</v>
      </c>
      <c r="AB333" s="74">
        <f t="shared" si="414"/>
        <v>5061</v>
      </c>
      <c r="AC333" s="74">
        <f t="shared" si="415"/>
        <v>5061</v>
      </c>
      <c r="AD333" s="74">
        <f t="shared" si="416"/>
        <v>5061</v>
      </c>
      <c r="AE333" s="74">
        <f t="shared" si="417"/>
        <v>0</v>
      </c>
      <c r="AF333" s="74">
        <f t="shared" si="418"/>
        <v>0</v>
      </c>
      <c r="AG333" s="94">
        <f>AG334</f>
        <v>-1121</v>
      </c>
      <c r="AH333" s="94">
        <f t="shared" si="438"/>
        <v>-1121</v>
      </c>
      <c r="AI333" s="94">
        <f t="shared" si="438"/>
        <v>-1121</v>
      </c>
      <c r="AJ333" s="94">
        <f t="shared" si="438"/>
        <v>0</v>
      </c>
      <c r="AK333" s="94">
        <f t="shared" si="438"/>
        <v>0</v>
      </c>
      <c r="AL333" s="74">
        <f t="shared" si="420"/>
        <v>3940</v>
      </c>
      <c r="AM333" s="74">
        <f t="shared" si="421"/>
        <v>3940</v>
      </c>
      <c r="AN333" s="74">
        <f t="shared" si="422"/>
        <v>3940</v>
      </c>
      <c r="AO333" s="74">
        <f t="shared" si="423"/>
        <v>0</v>
      </c>
      <c r="AP333" s="74">
        <f t="shared" si="424"/>
        <v>0</v>
      </c>
    </row>
    <row r="334" spans="1:42" s="39" customFormat="1" ht="28.5">
      <c r="A334" s="31"/>
      <c r="B334" s="10" t="s">
        <v>184</v>
      </c>
      <c r="C334" s="27"/>
      <c r="D334" s="15" t="s">
        <v>52</v>
      </c>
      <c r="E334" s="15" t="s">
        <v>113</v>
      </c>
      <c r="F334" s="15" t="s">
        <v>216</v>
      </c>
      <c r="G334" s="15" t="s">
        <v>199</v>
      </c>
      <c r="H334" s="74">
        <f>I334+L334</f>
        <v>5061</v>
      </c>
      <c r="I334" s="74">
        <f>J334+K334</f>
        <v>4487</v>
      </c>
      <c r="J334" s="54">
        <f>4474+13</f>
        <v>4487</v>
      </c>
      <c r="K334" s="54"/>
      <c r="L334" s="54">
        <v>574</v>
      </c>
      <c r="M334" s="94">
        <f>N334+Q334</f>
        <v>0</v>
      </c>
      <c r="N334" s="94">
        <f>O334+P334</f>
        <v>0</v>
      </c>
      <c r="O334" s="95"/>
      <c r="P334" s="95"/>
      <c r="Q334" s="95"/>
      <c r="R334" s="74">
        <f t="shared" si="363"/>
        <v>5061</v>
      </c>
      <c r="S334" s="74">
        <f t="shared" si="364"/>
        <v>4487</v>
      </c>
      <c r="T334" s="54">
        <f t="shared" si="365"/>
        <v>4487</v>
      </c>
      <c r="U334" s="54">
        <f t="shared" si="366"/>
        <v>0</v>
      </c>
      <c r="V334" s="54">
        <f t="shared" si="367"/>
        <v>574</v>
      </c>
      <c r="W334" s="94">
        <f>X334+AA334</f>
        <v>0</v>
      </c>
      <c r="X334" s="94">
        <f>Y334+Z334</f>
        <v>574</v>
      </c>
      <c r="Y334" s="95">
        <v>574</v>
      </c>
      <c r="Z334" s="95"/>
      <c r="AA334" s="95">
        <v>-574</v>
      </c>
      <c r="AB334" s="74">
        <f t="shared" si="414"/>
        <v>5061</v>
      </c>
      <c r="AC334" s="74">
        <f t="shared" si="415"/>
        <v>5061</v>
      </c>
      <c r="AD334" s="54">
        <f t="shared" si="416"/>
        <v>5061</v>
      </c>
      <c r="AE334" s="54">
        <f t="shared" si="417"/>
        <v>0</v>
      </c>
      <c r="AF334" s="54">
        <f t="shared" si="418"/>
        <v>0</v>
      </c>
      <c r="AG334" s="94">
        <f>AH334+AK334</f>
        <v>-1121</v>
      </c>
      <c r="AH334" s="94">
        <f>AI334+AJ334</f>
        <v>-1121</v>
      </c>
      <c r="AI334" s="95">
        <f>-2-1119</f>
        <v>-1121</v>
      </c>
      <c r="AJ334" s="95"/>
      <c r="AK334" s="95"/>
      <c r="AL334" s="74">
        <f t="shared" si="420"/>
        <v>3940</v>
      </c>
      <c r="AM334" s="74">
        <f t="shared" si="421"/>
        <v>3940</v>
      </c>
      <c r="AN334" s="54">
        <f t="shared" si="422"/>
        <v>3940</v>
      </c>
      <c r="AO334" s="54">
        <f t="shared" si="423"/>
        <v>0</v>
      </c>
      <c r="AP334" s="54">
        <f t="shared" si="424"/>
        <v>0</v>
      </c>
    </row>
    <row r="335" spans="1:42" s="39" customFormat="1" ht="28.5">
      <c r="A335" s="45"/>
      <c r="B335" s="42" t="s">
        <v>266</v>
      </c>
      <c r="C335" s="46"/>
      <c r="D335" s="15" t="s">
        <v>52</v>
      </c>
      <c r="E335" s="15" t="s">
        <v>113</v>
      </c>
      <c r="F335" s="15" t="s">
        <v>267</v>
      </c>
      <c r="G335" s="15"/>
      <c r="H335" s="54">
        <f aca="true" t="shared" si="439" ref="H335:Q335">H336+H338</f>
        <v>2055</v>
      </c>
      <c r="I335" s="54">
        <f t="shared" si="439"/>
        <v>2055</v>
      </c>
      <c r="J335" s="54">
        <f t="shared" si="439"/>
        <v>2055</v>
      </c>
      <c r="K335" s="54">
        <f t="shared" si="439"/>
        <v>0</v>
      </c>
      <c r="L335" s="54">
        <f t="shared" si="439"/>
        <v>0</v>
      </c>
      <c r="M335" s="95">
        <f t="shared" si="439"/>
        <v>0</v>
      </c>
      <c r="N335" s="95">
        <f t="shared" si="439"/>
        <v>0</v>
      </c>
      <c r="O335" s="95">
        <f t="shared" si="439"/>
        <v>0</v>
      </c>
      <c r="P335" s="95">
        <f t="shared" si="439"/>
        <v>0</v>
      </c>
      <c r="Q335" s="95">
        <f t="shared" si="439"/>
        <v>0</v>
      </c>
      <c r="R335" s="54">
        <f t="shared" si="363"/>
        <v>2055</v>
      </c>
      <c r="S335" s="54">
        <f t="shared" si="364"/>
        <v>2055</v>
      </c>
      <c r="T335" s="54">
        <f t="shared" si="365"/>
        <v>2055</v>
      </c>
      <c r="U335" s="54">
        <f t="shared" si="366"/>
        <v>0</v>
      </c>
      <c r="V335" s="54">
        <f t="shared" si="367"/>
        <v>0</v>
      </c>
      <c r="W335" s="95">
        <f>W336+W338</f>
        <v>0</v>
      </c>
      <c r="X335" s="95">
        <f>X336+X338</f>
        <v>0</v>
      </c>
      <c r="Y335" s="95">
        <f>Y336+Y338</f>
        <v>0</v>
      </c>
      <c r="Z335" s="95">
        <f>Z336+Z338</f>
        <v>0</v>
      </c>
      <c r="AA335" s="95">
        <f>AA336+AA338</f>
        <v>0</v>
      </c>
      <c r="AB335" s="54">
        <f t="shared" si="414"/>
        <v>2055</v>
      </c>
      <c r="AC335" s="54">
        <f t="shared" si="415"/>
        <v>2055</v>
      </c>
      <c r="AD335" s="54">
        <f t="shared" si="416"/>
        <v>2055</v>
      </c>
      <c r="AE335" s="54">
        <f t="shared" si="417"/>
        <v>0</v>
      </c>
      <c r="AF335" s="54">
        <f t="shared" si="418"/>
        <v>0</v>
      </c>
      <c r="AG335" s="95">
        <f>AG336+AG338</f>
        <v>-505</v>
      </c>
      <c r="AH335" s="95">
        <f>AH336+AH338</f>
        <v>-505</v>
      </c>
      <c r="AI335" s="95">
        <f>AI336+AI338</f>
        <v>-505</v>
      </c>
      <c r="AJ335" s="95">
        <f>AJ336+AJ338</f>
        <v>0</v>
      </c>
      <c r="AK335" s="95">
        <f>AK336+AK338</f>
        <v>0</v>
      </c>
      <c r="AL335" s="54">
        <f t="shared" si="420"/>
        <v>1550</v>
      </c>
      <c r="AM335" s="54">
        <f t="shared" si="421"/>
        <v>1550</v>
      </c>
      <c r="AN335" s="54">
        <f t="shared" si="422"/>
        <v>1550</v>
      </c>
      <c r="AO335" s="54">
        <f t="shared" si="423"/>
        <v>0</v>
      </c>
      <c r="AP335" s="54">
        <f t="shared" si="424"/>
        <v>0</v>
      </c>
    </row>
    <row r="336" spans="1:42" s="39" customFormat="1" ht="14.25">
      <c r="A336" s="45"/>
      <c r="B336" s="42" t="s">
        <v>392</v>
      </c>
      <c r="C336" s="46"/>
      <c r="D336" s="15" t="s">
        <v>52</v>
      </c>
      <c r="E336" s="15" t="s">
        <v>113</v>
      </c>
      <c r="F336" s="15" t="s">
        <v>393</v>
      </c>
      <c r="G336" s="15"/>
      <c r="H336" s="69">
        <f aca="true" t="shared" si="440" ref="H336:Q336">H337</f>
        <v>805</v>
      </c>
      <c r="I336" s="69">
        <f t="shared" si="440"/>
        <v>805</v>
      </c>
      <c r="J336" s="69">
        <f t="shared" si="440"/>
        <v>805</v>
      </c>
      <c r="K336" s="69">
        <f t="shared" si="440"/>
        <v>0</v>
      </c>
      <c r="L336" s="69">
        <f t="shared" si="440"/>
        <v>0</v>
      </c>
      <c r="M336" s="96">
        <f t="shared" si="440"/>
        <v>0</v>
      </c>
      <c r="N336" s="96">
        <f t="shared" si="440"/>
        <v>0</v>
      </c>
      <c r="O336" s="96">
        <f t="shared" si="440"/>
        <v>0</v>
      </c>
      <c r="P336" s="96">
        <f t="shared" si="440"/>
        <v>0</v>
      </c>
      <c r="Q336" s="96">
        <f t="shared" si="440"/>
        <v>0</v>
      </c>
      <c r="R336" s="69">
        <f t="shared" si="363"/>
        <v>805</v>
      </c>
      <c r="S336" s="69">
        <f t="shared" si="364"/>
        <v>805</v>
      </c>
      <c r="T336" s="69">
        <f t="shared" si="365"/>
        <v>805</v>
      </c>
      <c r="U336" s="69">
        <f t="shared" si="366"/>
        <v>0</v>
      </c>
      <c r="V336" s="69">
        <f t="shared" si="367"/>
        <v>0</v>
      </c>
      <c r="W336" s="96">
        <f>W337</f>
        <v>0</v>
      </c>
      <c r="X336" s="96">
        <f>X337</f>
        <v>0</v>
      </c>
      <c r="Y336" s="96">
        <f>Y337</f>
        <v>0</v>
      </c>
      <c r="Z336" s="96">
        <f>Z337</f>
        <v>0</v>
      </c>
      <c r="AA336" s="96">
        <f>AA337</f>
        <v>0</v>
      </c>
      <c r="AB336" s="69">
        <f t="shared" si="414"/>
        <v>805</v>
      </c>
      <c r="AC336" s="69">
        <f t="shared" si="415"/>
        <v>805</v>
      </c>
      <c r="AD336" s="69">
        <f t="shared" si="416"/>
        <v>805</v>
      </c>
      <c r="AE336" s="69">
        <f t="shared" si="417"/>
        <v>0</v>
      </c>
      <c r="AF336" s="69">
        <f t="shared" si="418"/>
        <v>0</v>
      </c>
      <c r="AG336" s="96">
        <f>AG337</f>
        <v>445</v>
      </c>
      <c r="AH336" s="96">
        <f>AH337</f>
        <v>445</v>
      </c>
      <c r="AI336" s="96">
        <f>AI337</f>
        <v>445</v>
      </c>
      <c r="AJ336" s="96">
        <f>AJ337</f>
        <v>0</v>
      </c>
      <c r="AK336" s="96">
        <f>AK337</f>
        <v>0</v>
      </c>
      <c r="AL336" s="69">
        <f t="shared" si="420"/>
        <v>1250</v>
      </c>
      <c r="AM336" s="69">
        <f t="shared" si="421"/>
        <v>1250</v>
      </c>
      <c r="AN336" s="69">
        <f t="shared" si="422"/>
        <v>1250</v>
      </c>
      <c r="AO336" s="69">
        <f t="shared" si="423"/>
        <v>0</v>
      </c>
      <c r="AP336" s="69">
        <f t="shared" si="424"/>
        <v>0</v>
      </c>
    </row>
    <row r="337" spans="1:42" s="39" customFormat="1" ht="28.5">
      <c r="A337" s="45"/>
      <c r="B337" s="11" t="s">
        <v>165</v>
      </c>
      <c r="C337" s="46"/>
      <c r="D337" s="15" t="s">
        <v>52</v>
      </c>
      <c r="E337" s="15" t="s">
        <v>113</v>
      </c>
      <c r="F337" s="15" t="s">
        <v>393</v>
      </c>
      <c r="G337" s="15" t="s">
        <v>166</v>
      </c>
      <c r="H337" s="69">
        <f>I337+L337</f>
        <v>805</v>
      </c>
      <c r="I337" s="69">
        <f>J337+K337</f>
        <v>805</v>
      </c>
      <c r="J337" s="54">
        <v>805</v>
      </c>
      <c r="K337" s="54"/>
      <c r="L337" s="54"/>
      <c r="M337" s="96">
        <f>N337+Q337</f>
        <v>0</v>
      </c>
      <c r="N337" s="96">
        <f>O337+P337</f>
        <v>0</v>
      </c>
      <c r="O337" s="95"/>
      <c r="P337" s="95"/>
      <c r="Q337" s="95"/>
      <c r="R337" s="69">
        <f t="shared" si="363"/>
        <v>805</v>
      </c>
      <c r="S337" s="69">
        <f t="shared" si="364"/>
        <v>805</v>
      </c>
      <c r="T337" s="54">
        <f t="shared" si="365"/>
        <v>805</v>
      </c>
      <c r="U337" s="54">
        <f t="shared" si="366"/>
        <v>0</v>
      </c>
      <c r="V337" s="54">
        <f t="shared" si="367"/>
        <v>0</v>
      </c>
      <c r="W337" s="96">
        <f>X337+AA337</f>
        <v>0</v>
      </c>
      <c r="X337" s="96">
        <f>Y337+Z337</f>
        <v>0</v>
      </c>
      <c r="Y337" s="95"/>
      <c r="Z337" s="95"/>
      <c r="AA337" s="95"/>
      <c r="AB337" s="69">
        <f t="shared" si="414"/>
        <v>805</v>
      </c>
      <c r="AC337" s="69">
        <f t="shared" si="415"/>
        <v>805</v>
      </c>
      <c r="AD337" s="54">
        <f t="shared" si="416"/>
        <v>805</v>
      </c>
      <c r="AE337" s="54">
        <f t="shared" si="417"/>
        <v>0</v>
      </c>
      <c r="AF337" s="54">
        <f t="shared" si="418"/>
        <v>0</v>
      </c>
      <c r="AG337" s="96">
        <f>AH337+AK337</f>
        <v>445</v>
      </c>
      <c r="AH337" s="96">
        <f>AI337+AJ337</f>
        <v>445</v>
      </c>
      <c r="AI337" s="95">
        <v>445</v>
      </c>
      <c r="AJ337" s="95"/>
      <c r="AK337" s="95"/>
      <c r="AL337" s="69">
        <f t="shared" si="420"/>
        <v>1250</v>
      </c>
      <c r="AM337" s="69">
        <f t="shared" si="421"/>
        <v>1250</v>
      </c>
      <c r="AN337" s="54">
        <f t="shared" si="422"/>
        <v>1250</v>
      </c>
      <c r="AO337" s="54">
        <f t="shared" si="423"/>
        <v>0</v>
      </c>
      <c r="AP337" s="54">
        <f t="shared" si="424"/>
        <v>0</v>
      </c>
    </row>
    <row r="338" spans="1:42" s="39" customFormat="1" ht="14.25">
      <c r="A338" s="45"/>
      <c r="B338" s="42" t="s">
        <v>394</v>
      </c>
      <c r="C338" s="46"/>
      <c r="D338" s="15" t="s">
        <v>52</v>
      </c>
      <c r="E338" s="15" t="s">
        <v>113</v>
      </c>
      <c r="F338" s="15" t="s">
        <v>395</v>
      </c>
      <c r="G338" s="15"/>
      <c r="H338" s="54">
        <f aca="true" t="shared" si="441" ref="H338:Q338">H339</f>
        <v>1250</v>
      </c>
      <c r="I338" s="54">
        <f t="shared" si="441"/>
        <v>1250</v>
      </c>
      <c r="J338" s="54">
        <f t="shared" si="441"/>
        <v>1250</v>
      </c>
      <c r="K338" s="54">
        <f t="shared" si="441"/>
        <v>0</v>
      </c>
      <c r="L338" s="54">
        <f t="shared" si="441"/>
        <v>0</v>
      </c>
      <c r="M338" s="95">
        <f t="shared" si="441"/>
        <v>0</v>
      </c>
      <c r="N338" s="95">
        <f t="shared" si="441"/>
        <v>0</v>
      </c>
      <c r="O338" s="95">
        <f t="shared" si="441"/>
        <v>0</v>
      </c>
      <c r="P338" s="95">
        <f t="shared" si="441"/>
        <v>0</v>
      </c>
      <c r="Q338" s="95">
        <f t="shared" si="441"/>
        <v>0</v>
      </c>
      <c r="R338" s="54">
        <f t="shared" si="363"/>
        <v>1250</v>
      </c>
      <c r="S338" s="54">
        <f t="shared" si="364"/>
        <v>1250</v>
      </c>
      <c r="T338" s="54">
        <f t="shared" si="365"/>
        <v>1250</v>
      </c>
      <c r="U338" s="54">
        <f t="shared" si="366"/>
        <v>0</v>
      </c>
      <c r="V338" s="54">
        <f t="shared" si="367"/>
        <v>0</v>
      </c>
      <c r="W338" s="95">
        <f>W339</f>
        <v>0</v>
      </c>
      <c r="X338" s="95">
        <f>X339</f>
        <v>0</v>
      </c>
      <c r="Y338" s="95">
        <f>Y339</f>
        <v>0</v>
      </c>
      <c r="Z338" s="95">
        <f>Z339</f>
        <v>0</v>
      </c>
      <c r="AA338" s="95">
        <f>AA339</f>
        <v>0</v>
      </c>
      <c r="AB338" s="54">
        <f t="shared" si="414"/>
        <v>1250</v>
      </c>
      <c r="AC338" s="54">
        <f t="shared" si="415"/>
        <v>1250</v>
      </c>
      <c r="AD338" s="54">
        <f t="shared" si="416"/>
        <v>1250</v>
      </c>
      <c r="AE338" s="54">
        <f t="shared" si="417"/>
        <v>0</v>
      </c>
      <c r="AF338" s="54">
        <f t="shared" si="418"/>
        <v>0</v>
      </c>
      <c r="AG338" s="95">
        <f>AG339</f>
        <v>-950</v>
      </c>
      <c r="AH338" s="95">
        <f>AH339</f>
        <v>-950</v>
      </c>
      <c r="AI338" s="95">
        <f>AI339</f>
        <v>-950</v>
      </c>
      <c r="AJ338" s="95">
        <f>AJ339</f>
        <v>0</v>
      </c>
      <c r="AK338" s="95">
        <f>AK339</f>
        <v>0</v>
      </c>
      <c r="AL338" s="54">
        <f t="shared" si="420"/>
        <v>300</v>
      </c>
      <c r="AM338" s="54">
        <f t="shared" si="421"/>
        <v>300</v>
      </c>
      <c r="AN338" s="54">
        <f t="shared" si="422"/>
        <v>300</v>
      </c>
      <c r="AO338" s="54">
        <f t="shared" si="423"/>
        <v>0</v>
      </c>
      <c r="AP338" s="54">
        <f t="shared" si="424"/>
        <v>0</v>
      </c>
    </row>
    <row r="339" spans="1:42" s="39" customFormat="1" ht="28.5">
      <c r="A339" s="45"/>
      <c r="B339" s="11" t="s">
        <v>165</v>
      </c>
      <c r="C339" s="46"/>
      <c r="D339" s="15" t="s">
        <v>52</v>
      </c>
      <c r="E339" s="15" t="s">
        <v>113</v>
      </c>
      <c r="F339" s="15" t="s">
        <v>395</v>
      </c>
      <c r="G339" s="15" t="s">
        <v>166</v>
      </c>
      <c r="H339" s="69">
        <f>I339+L339</f>
        <v>1250</v>
      </c>
      <c r="I339" s="69">
        <f>J339+K339</f>
        <v>1250</v>
      </c>
      <c r="J339" s="54">
        <v>1250</v>
      </c>
      <c r="K339" s="54"/>
      <c r="L339" s="54"/>
      <c r="M339" s="96">
        <f>N339+Q339</f>
        <v>0</v>
      </c>
      <c r="N339" s="96">
        <f>O339+P339</f>
        <v>0</v>
      </c>
      <c r="O339" s="95"/>
      <c r="P339" s="95"/>
      <c r="Q339" s="95"/>
      <c r="R339" s="69">
        <f t="shared" si="363"/>
        <v>1250</v>
      </c>
      <c r="S339" s="69">
        <f t="shared" si="364"/>
        <v>1250</v>
      </c>
      <c r="T339" s="54">
        <f t="shared" si="365"/>
        <v>1250</v>
      </c>
      <c r="U339" s="54">
        <f t="shared" si="366"/>
        <v>0</v>
      </c>
      <c r="V339" s="54">
        <f t="shared" si="367"/>
        <v>0</v>
      </c>
      <c r="W339" s="96">
        <f>X339+AA339</f>
        <v>0</v>
      </c>
      <c r="X339" s="96">
        <f>Y339+Z339</f>
        <v>0</v>
      </c>
      <c r="Y339" s="95"/>
      <c r="Z339" s="95"/>
      <c r="AA339" s="95"/>
      <c r="AB339" s="69">
        <f t="shared" si="414"/>
        <v>1250</v>
      </c>
      <c r="AC339" s="69">
        <f t="shared" si="415"/>
        <v>1250</v>
      </c>
      <c r="AD339" s="54">
        <f t="shared" si="416"/>
        <v>1250</v>
      </c>
      <c r="AE339" s="54">
        <f t="shared" si="417"/>
        <v>0</v>
      </c>
      <c r="AF339" s="54">
        <f t="shared" si="418"/>
        <v>0</v>
      </c>
      <c r="AG339" s="96">
        <f>AH339+AK339</f>
        <v>-950</v>
      </c>
      <c r="AH339" s="96">
        <f>AI339+AJ339</f>
        <v>-950</v>
      </c>
      <c r="AI339" s="95">
        <f>-505-445</f>
        <v>-950</v>
      </c>
      <c r="AJ339" s="95"/>
      <c r="AK339" s="95"/>
      <c r="AL339" s="69">
        <f t="shared" si="420"/>
        <v>300</v>
      </c>
      <c r="AM339" s="69">
        <f t="shared" si="421"/>
        <v>300</v>
      </c>
      <c r="AN339" s="54">
        <f t="shared" si="422"/>
        <v>300</v>
      </c>
      <c r="AO339" s="54">
        <f t="shared" si="423"/>
        <v>0</v>
      </c>
      <c r="AP339" s="54">
        <f t="shared" si="424"/>
        <v>0</v>
      </c>
    </row>
    <row r="340" spans="1:42" ht="14.25">
      <c r="A340" s="23" t="s">
        <v>130</v>
      </c>
      <c r="B340" s="49" t="s">
        <v>114</v>
      </c>
      <c r="C340" s="27"/>
      <c r="D340" s="6" t="s">
        <v>53</v>
      </c>
      <c r="E340" s="6"/>
      <c r="F340" s="6"/>
      <c r="G340" s="6"/>
      <c r="H340" s="56">
        <f aca="true" t="shared" si="442" ref="H340:Q340">H341+H345+H355+H359+H369+H386</f>
        <v>318799.1</v>
      </c>
      <c r="I340" s="56">
        <f t="shared" si="442"/>
        <v>222859</v>
      </c>
      <c r="J340" s="56">
        <f t="shared" si="442"/>
        <v>190843</v>
      </c>
      <c r="K340" s="56">
        <f t="shared" si="442"/>
        <v>32016</v>
      </c>
      <c r="L340" s="56">
        <f t="shared" si="442"/>
        <v>95940.1</v>
      </c>
      <c r="M340" s="92">
        <f t="shared" si="442"/>
        <v>661.1999999999999</v>
      </c>
      <c r="N340" s="92">
        <f t="shared" si="442"/>
        <v>599.3</v>
      </c>
      <c r="O340" s="92">
        <f t="shared" si="442"/>
        <v>599.3</v>
      </c>
      <c r="P340" s="92">
        <f t="shared" si="442"/>
        <v>0</v>
      </c>
      <c r="Q340" s="92">
        <f t="shared" si="442"/>
        <v>61.9</v>
      </c>
      <c r="R340" s="56">
        <f t="shared" si="363"/>
        <v>319460.3</v>
      </c>
      <c r="S340" s="56">
        <f t="shared" si="364"/>
        <v>223458.3</v>
      </c>
      <c r="T340" s="56">
        <f t="shared" si="365"/>
        <v>191442.3</v>
      </c>
      <c r="U340" s="56">
        <f t="shared" si="366"/>
        <v>32016</v>
      </c>
      <c r="V340" s="56">
        <f t="shared" si="367"/>
        <v>96002</v>
      </c>
      <c r="W340" s="92">
        <f>W341+W345+W355+W359+W369+W386</f>
        <v>-1044</v>
      </c>
      <c r="X340" s="92">
        <f>X341+X345+X355+X359+X369+X386</f>
        <v>90223.9</v>
      </c>
      <c r="Y340" s="92">
        <f>Y341+Y345+Y355+Y359+Y369+Y386</f>
        <v>90223.9</v>
      </c>
      <c r="Z340" s="92">
        <f>Z341+Z345+Z355+Z359+Z369+Z386</f>
        <v>0</v>
      </c>
      <c r="AA340" s="92">
        <f>AA341+AA345+AA355+AA359+AA369+AA386</f>
        <v>-91267.9</v>
      </c>
      <c r="AB340" s="56">
        <f t="shared" si="414"/>
        <v>318416.3</v>
      </c>
      <c r="AC340" s="56">
        <f t="shared" si="415"/>
        <v>313682.19999999995</v>
      </c>
      <c r="AD340" s="56">
        <f t="shared" si="416"/>
        <v>281666.19999999995</v>
      </c>
      <c r="AE340" s="56">
        <f t="shared" si="417"/>
        <v>32016</v>
      </c>
      <c r="AF340" s="56">
        <f t="shared" si="418"/>
        <v>4734.100000000006</v>
      </c>
      <c r="AG340" s="92">
        <f>AG341+AG345+AG355+AG359+AG369+AG386</f>
        <v>-70479</v>
      </c>
      <c r="AH340" s="92">
        <f>AH341+AH345+AH355+AH359+AH369+AH386</f>
        <v>-70479</v>
      </c>
      <c r="AI340" s="92">
        <f>AI341+AI345+AI355+AI359+AI369+AI386</f>
        <v>-70479</v>
      </c>
      <c r="AJ340" s="92">
        <f>AJ341+AJ345+AJ355+AJ359+AJ369+AJ386</f>
        <v>0</v>
      </c>
      <c r="AK340" s="92">
        <f>AK341+AK345+AK355+AK359+AK369+AK386</f>
        <v>0</v>
      </c>
      <c r="AL340" s="56">
        <f t="shared" si="420"/>
        <v>247937.3</v>
      </c>
      <c r="AM340" s="56">
        <f t="shared" si="421"/>
        <v>243203.19999999995</v>
      </c>
      <c r="AN340" s="56">
        <f t="shared" si="422"/>
        <v>211187.19999999995</v>
      </c>
      <c r="AO340" s="56">
        <f t="shared" si="423"/>
        <v>32016</v>
      </c>
      <c r="AP340" s="56">
        <f t="shared" si="424"/>
        <v>4734.100000000006</v>
      </c>
    </row>
    <row r="341" spans="1:42" s="39" customFormat="1" ht="14.25">
      <c r="A341" s="29"/>
      <c r="B341" s="8" t="s">
        <v>217</v>
      </c>
      <c r="C341" s="27"/>
      <c r="D341" s="13" t="s">
        <v>53</v>
      </c>
      <c r="E341" s="13" t="s">
        <v>137</v>
      </c>
      <c r="F341" s="13"/>
      <c r="G341" s="13"/>
      <c r="H341" s="76">
        <f>H342</f>
        <v>132695</v>
      </c>
      <c r="I341" s="76">
        <f>I342</f>
        <v>102482</v>
      </c>
      <c r="J341" s="76">
        <f>J342</f>
        <v>90616</v>
      </c>
      <c r="K341" s="76">
        <f aca="true" t="shared" si="443" ref="I341:L343">K342</f>
        <v>11866</v>
      </c>
      <c r="L341" s="76">
        <f t="shared" si="443"/>
        <v>30213</v>
      </c>
      <c r="M341" s="109">
        <f>M342</f>
        <v>661.1999999999999</v>
      </c>
      <c r="N341" s="109">
        <f>N342</f>
        <v>599.3</v>
      </c>
      <c r="O341" s="109">
        <f>O342</f>
        <v>599.3</v>
      </c>
      <c r="P341" s="109">
        <f aca="true" t="shared" si="444" ref="N341:Q343">P342</f>
        <v>0</v>
      </c>
      <c r="Q341" s="109">
        <f t="shared" si="444"/>
        <v>61.9</v>
      </c>
      <c r="R341" s="76">
        <f t="shared" si="363"/>
        <v>133356.2</v>
      </c>
      <c r="S341" s="76">
        <f t="shared" si="364"/>
        <v>103081.3</v>
      </c>
      <c r="T341" s="76">
        <f t="shared" si="365"/>
        <v>91215.3</v>
      </c>
      <c r="U341" s="76">
        <f t="shared" si="366"/>
        <v>11866</v>
      </c>
      <c r="V341" s="76">
        <f t="shared" si="367"/>
        <v>30274.9</v>
      </c>
      <c r="W341" s="109">
        <f>W342</f>
        <v>0</v>
      </c>
      <c r="X341" s="109">
        <f>X342</f>
        <v>30274.9</v>
      </c>
      <c r="Y341" s="109">
        <f>Y342</f>
        <v>30274.9</v>
      </c>
      <c r="Z341" s="109">
        <f aca="true" t="shared" si="445" ref="X341:AA343">Z342</f>
        <v>0</v>
      </c>
      <c r="AA341" s="109">
        <f t="shared" si="445"/>
        <v>-30274.9</v>
      </c>
      <c r="AB341" s="76">
        <f t="shared" si="414"/>
        <v>133356.2</v>
      </c>
      <c r="AC341" s="76">
        <f t="shared" si="415"/>
        <v>133356.2</v>
      </c>
      <c r="AD341" s="76">
        <f t="shared" si="416"/>
        <v>121490.20000000001</v>
      </c>
      <c r="AE341" s="76">
        <f t="shared" si="417"/>
        <v>11866</v>
      </c>
      <c r="AF341" s="76">
        <f t="shared" si="418"/>
        <v>0</v>
      </c>
      <c r="AG341" s="109">
        <f>AG342</f>
        <v>-28672</v>
      </c>
      <c r="AH341" s="109">
        <f>AH342</f>
        <v>-28672</v>
      </c>
      <c r="AI341" s="109">
        <f>AI342</f>
        <v>-28672</v>
      </c>
      <c r="AJ341" s="109">
        <f aca="true" t="shared" si="446" ref="AH341:AK343">AJ342</f>
        <v>0</v>
      </c>
      <c r="AK341" s="109">
        <f t="shared" si="446"/>
        <v>0</v>
      </c>
      <c r="AL341" s="76">
        <f t="shared" si="420"/>
        <v>104684.20000000001</v>
      </c>
      <c r="AM341" s="76">
        <f t="shared" si="421"/>
        <v>104684.20000000001</v>
      </c>
      <c r="AN341" s="76">
        <f t="shared" si="422"/>
        <v>92818.20000000001</v>
      </c>
      <c r="AO341" s="76">
        <f t="shared" si="423"/>
        <v>11866</v>
      </c>
      <c r="AP341" s="76">
        <f t="shared" si="424"/>
        <v>0</v>
      </c>
    </row>
    <row r="342" spans="1:42" s="39" customFormat="1" ht="28.5">
      <c r="A342" s="31"/>
      <c r="B342" s="10" t="s">
        <v>115</v>
      </c>
      <c r="C342" s="27"/>
      <c r="D342" s="15" t="s">
        <v>53</v>
      </c>
      <c r="E342" s="15" t="s">
        <v>137</v>
      </c>
      <c r="F342" s="15">
        <v>4700000</v>
      </c>
      <c r="G342" s="15"/>
      <c r="H342" s="74">
        <f>H343</f>
        <v>132695</v>
      </c>
      <c r="I342" s="74">
        <f t="shared" si="443"/>
        <v>102482</v>
      </c>
      <c r="J342" s="74">
        <f t="shared" si="443"/>
        <v>90616</v>
      </c>
      <c r="K342" s="74">
        <f t="shared" si="443"/>
        <v>11866</v>
      </c>
      <c r="L342" s="74">
        <f t="shared" si="443"/>
        <v>30213</v>
      </c>
      <c r="M342" s="94">
        <f>M343</f>
        <v>661.1999999999999</v>
      </c>
      <c r="N342" s="94">
        <f t="shared" si="444"/>
        <v>599.3</v>
      </c>
      <c r="O342" s="94">
        <f t="shared" si="444"/>
        <v>599.3</v>
      </c>
      <c r="P342" s="94">
        <f t="shared" si="444"/>
        <v>0</v>
      </c>
      <c r="Q342" s="94">
        <f t="shared" si="444"/>
        <v>61.9</v>
      </c>
      <c r="R342" s="74">
        <f t="shared" si="363"/>
        <v>133356.2</v>
      </c>
      <c r="S342" s="74">
        <f t="shared" si="364"/>
        <v>103081.3</v>
      </c>
      <c r="T342" s="74">
        <f t="shared" si="365"/>
        <v>91215.3</v>
      </c>
      <c r="U342" s="74">
        <f t="shared" si="366"/>
        <v>11866</v>
      </c>
      <c r="V342" s="74">
        <f t="shared" si="367"/>
        <v>30274.9</v>
      </c>
      <c r="W342" s="94">
        <f>W343</f>
        <v>0</v>
      </c>
      <c r="X342" s="94">
        <f t="shared" si="445"/>
        <v>30274.9</v>
      </c>
      <c r="Y342" s="94">
        <f t="shared" si="445"/>
        <v>30274.9</v>
      </c>
      <c r="Z342" s="94">
        <f t="shared" si="445"/>
        <v>0</v>
      </c>
      <c r="AA342" s="94">
        <f t="shared" si="445"/>
        <v>-30274.9</v>
      </c>
      <c r="AB342" s="74">
        <f t="shared" si="414"/>
        <v>133356.2</v>
      </c>
      <c r="AC342" s="74">
        <f t="shared" si="415"/>
        <v>133356.2</v>
      </c>
      <c r="AD342" s="74">
        <f t="shared" si="416"/>
        <v>121490.20000000001</v>
      </c>
      <c r="AE342" s="74">
        <f t="shared" si="417"/>
        <v>11866</v>
      </c>
      <c r="AF342" s="74">
        <f t="shared" si="418"/>
        <v>0</v>
      </c>
      <c r="AG342" s="94">
        <f>AG343</f>
        <v>-28672</v>
      </c>
      <c r="AH342" s="94">
        <f t="shared" si="446"/>
        <v>-28672</v>
      </c>
      <c r="AI342" s="94">
        <f t="shared" si="446"/>
        <v>-28672</v>
      </c>
      <c r="AJ342" s="94">
        <f t="shared" si="446"/>
        <v>0</v>
      </c>
      <c r="AK342" s="94">
        <f t="shared" si="446"/>
        <v>0</v>
      </c>
      <c r="AL342" s="74">
        <f t="shared" si="420"/>
        <v>104684.20000000001</v>
      </c>
      <c r="AM342" s="74">
        <f t="shared" si="421"/>
        <v>104684.20000000001</v>
      </c>
      <c r="AN342" s="74">
        <f t="shared" si="422"/>
        <v>92818.20000000001</v>
      </c>
      <c r="AO342" s="74">
        <f t="shared" si="423"/>
        <v>11866</v>
      </c>
      <c r="AP342" s="74">
        <f t="shared" si="424"/>
        <v>0</v>
      </c>
    </row>
    <row r="343" spans="1:42" s="39" customFormat="1" ht="28.5">
      <c r="A343" s="31"/>
      <c r="B343" s="10" t="s">
        <v>86</v>
      </c>
      <c r="C343" s="27"/>
      <c r="D343" s="15" t="s">
        <v>53</v>
      </c>
      <c r="E343" s="15" t="s">
        <v>137</v>
      </c>
      <c r="F343" s="15" t="s">
        <v>218</v>
      </c>
      <c r="G343" s="15"/>
      <c r="H343" s="74">
        <f>H344</f>
        <v>132695</v>
      </c>
      <c r="I343" s="74">
        <f t="shared" si="443"/>
        <v>102482</v>
      </c>
      <c r="J343" s="74">
        <f t="shared" si="443"/>
        <v>90616</v>
      </c>
      <c r="K343" s="74">
        <f t="shared" si="443"/>
        <v>11866</v>
      </c>
      <c r="L343" s="74">
        <f t="shared" si="443"/>
        <v>30213</v>
      </c>
      <c r="M343" s="94">
        <f>M344</f>
        <v>661.1999999999999</v>
      </c>
      <c r="N343" s="94">
        <f t="shared" si="444"/>
        <v>599.3</v>
      </c>
      <c r="O343" s="94">
        <f t="shared" si="444"/>
        <v>599.3</v>
      </c>
      <c r="P343" s="94">
        <f t="shared" si="444"/>
        <v>0</v>
      </c>
      <c r="Q343" s="94">
        <f t="shared" si="444"/>
        <v>61.9</v>
      </c>
      <c r="R343" s="74">
        <f t="shared" si="363"/>
        <v>133356.2</v>
      </c>
      <c r="S343" s="74">
        <f t="shared" si="364"/>
        <v>103081.3</v>
      </c>
      <c r="T343" s="74">
        <f t="shared" si="365"/>
        <v>91215.3</v>
      </c>
      <c r="U343" s="74">
        <f t="shared" si="366"/>
        <v>11866</v>
      </c>
      <c r="V343" s="74">
        <f t="shared" si="367"/>
        <v>30274.9</v>
      </c>
      <c r="W343" s="94">
        <f>W344</f>
        <v>0</v>
      </c>
      <c r="X343" s="94">
        <f t="shared" si="445"/>
        <v>30274.9</v>
      </c>
      <c r="Y343" s="94">
        <f t="shared" si="445"/>
        <v>30274.9</v>
      </c>
      <c r="Z343" s="94">
        <f t="shared" si="445"/>
        <v>0</v>
      </c>
      <c r="AA343" s="94">
        <f t="shared" si="445"/>
        <v>-30274.9</v>
      </c>
      <c r="AB343" s="74">
        <f t="shared" si="414"/>
        <v>133356.2</v>
      </c>
      <c r="AC343" s="74">
        <f t="shared" si="415"/>
        <v>133356.2</v>
      </c>
      <c r="AD343" s="74">
        <f t="shared" si="416"/>
        <v>121490.20000000001</v>
      </c>
      <c r="AE343" s="74">
        <f t="shared" si="417"/>
        <v>11866</v>
      </c>
      <c r="AF343" s="74">
        <f t="shared" si="418"/>
        <v>0</v>
      </c>
      <c r="AG343" s="94">
        <f>AG344</f>
        <v>-28672</v>
      </c>
      <c r="AH343" s="94">
        <f t="shared" si="446"/>
        <v>-28672</v>
      </c>
      <c r="AI343" s="94">
        <f t="shared" si="446"/>
        <v>-28672</v>
      </c>
      <c r="AJ343" s="94">
        <f t="shared" si="446"/>
        <v>0</v>
      </c>
      <c r="AK343" s="94">
        <f t="shared" si="446"/>
        <v>0</v>
      </c>
      <c r="AL343" s="74">
        <f t="shared" si="420"/>
        <v>104684.20000000001</v>
      </c>
      <c r="AM343" s="74">
        <f t="shared" si="421"/>
        <v>104684.20000000001</v>
      </c>
      <c r="AN343" s="74">
        <f t="shared" si="422"/>
        <v>92818.20000000001</v>
      </c>
      <c r="AO343" s="74">
        <f t="shared" si="423"/>
        <v>11866</v>
      </c>
      <c r="AP343" s="74">
        <f t="shared" si="424"/>
        <v>0</v>
      </c>
    </row>
    <row r="344" spans="1:42" s="39" customFormat="1" ht="28.5">
      <c r="A344" s="31"/>
      <c r="B344" s="10" t="s">
        <v>184</v>
      </c>
      <c r="C344" s="27"/>
      <c r="D344" s="15" t="s">
        <v>53</v>
      </c>
      <c r="E344" s="15" t="s">
        <v>137</v>
      </c>
      <c r="F344" s="15" t="s">
        <v>218</v>
      </c>
      <c r="G344" s="15" t="s">
        <v>199</v>
      </c>
      <c r="H344" s="74">
        <f>I344+L344</f>
        <v>132695</v>
      </c>
      <c r="I344" s="74">
        <f>J344+K344</f>
        <v>102482</v>
      </c>
      <c r="J344" s="54">
        <v>90616</v>
      </c>
      <c r="K344" s="54">
        <v>11866</v>
      </c>
      <c r="L344" s="54">
        <v>30213</v>
      </c>
      <c r="M344" s="94">
        <f>N344+Q344</f>
        <v>661.1999999999999</v>
      </c>
      <c r="N344" s="94">
        <f>O344+P344</f>
        <v>599.3</v>
      </c>
      <c r="O344" s="95">
        <v>599.3</v>
      </c>
      <c r="P344" s="95"/>
      <c r="Q344" s="95">
        <v>61.9</v>
      </c>
      <c r="R344" s="74">
        <f t="shared" si="363"/>
        <v>133356.2</v>
      </c>
      <c r="S344" s="74">
        <f t="shared" si="364"/>
        <v>103081.3</v>
      </c>
      <c r="T344" s="54">
        <f t="shared" si="365"/>
        <v>91215.3</v>
      </c>
      <c r="U344" s="54">
        <f t="shared" si="366"/>
        <v>11866</v>
      </c>
      <c r="V344" s="54">
        <f t="shared" si="367"/>
        <v>30274.9</v>
      </c>
      <c r="W344" s="94">
        <f>X344+AA344</f>
        <v>0</v>
      </c>
      <c r="X344" s="94">
        <f>Y344+Z344</f>
        <v>30274.9</v>
      </c>
      <c r="Y344" s="95">
        <f>61.9+30213</f>
        <v>30274.9</v>
      </c>
      <c r="Z344" s="95"/>
      <c r="AA344" s="95">
        <f>-61.9-30213</f>
        <v>-30274.9</v>
      </c>
      <c r="AB344" s="74">
        <f t="shared" si="414"/>
        <v>133356.2</v>
      </c>
      <c r="AC344" s="74">
        <f t="shared" si="415"/>
        <v>133356.2</v>
      </c>
      <c r="AD344" s="54">
        <f t="shared" si="416"/>
        <v>121490.20000000001</v>
      </c>
      <c r="AE344" s="54">
        <f t="shared" si="417"/>
        <v>11866</v>
      </c>
      <c r="AF344" s="54">
        <f t="shared" si="418"/>
        <v>0</v>
      </c>
      <c r="AG344" s="94">
        <f>AH344+AK344</f>
        <v>-28672</v>
      </c>
      <c r="AH344" s="94">
        <f>AI344+AJ344</f>
        <v>-28672</v>
      </c>
      <c r="AI344" s="95">
        <f>-1755+240-20717-860-5580</f>
        <v>-28672</v>
      </c>
      <c r="AJ344" s="95"/>
      <c r="AK344" s="95"/>
      <c r="AL344" s="74">
        <f t="shared" si="420"/>
        <v>104684.20000000001</v>
      </c>
      <c r="AM344" s="74">
        <f t="shared" si="421"/>
        <v>104684.20000000001</v>
      </c>
      <c r="AN344" s="54">
        <f t="shared" si="422"/>
        <v>92818.20000000001</v>
      </c>
      <c r="AO344" s="54">
        <f t="shared" si="423"/>
        <v>11866</v>
      </c>
      <c r="AP344" s="54">
        <f t="shared" si="424"/>
        <v>0</v>
      </c>
    </row>
    <row r="345" spans="1:42" s="39" customFormat="1" ht="14.25">
      <c r="A345" s="29"/>
      <c r="B345" s="8" t="s">
        <v>219</v>
      </c>
      <c r="C345" s="27"/>
      <c r="D345" s="13" t="s">
        <v>53</v>
      </c>
      <c r="E345" s="13" t="s">
        <v>139</v>
      </c>
      <c r="F345" s="13"/>
      <c r="G345" s="13"/>
      <c r="H345" s="76">
        <f aca="true" t="shared" si="447" ref="H345:Q345">H346+H352+H349</f>
        <v>71663</v>
      </c>
      <c r="I345" s="76">
        <f t="shared" si="447"/>
        <v>52671</v>
      </c>
      <c r="J345" s="76">
        <f t="shared" si="447"/>
        <v>42766</v>
      </c>
      <c r="K345" s="76">
        <f t="shared" si="447"/>
        <v>9905</v>
      </c>
      <c r="L345" s="76">
        <f t="shared" si="447"/>
        <v>18992</v>
      </c>
      <c r="M345" s="109">
        <f t="shared" si="447"/>
        <v>0</v>
      </c>
      <c r="N345" s="109">
        <f t="shared" si="447"/>
        <v>0</v>
      </c>
      <c r="O345" s="109">
        <f t="shared" si="447"/>
        <v>0</v>
      </c>
      <c r="P345" s="109">
        <f t="shared" si="447"/>
        <v>0</v>
      </c>
      <c r="Q345" s="109">
        <f t="shared" si="447"/>
        <v>0</v>
      </c>
      <c r="R345" s="76">
        <f t="shared" si="363"/>
        <v>71663</v>
      </c>
      <c r="S345" s="76">
        <f t="shared" si="364"/>
        <v>52671</v>
      </c>
      <c r="T345" s="76">
        <f t="shared" si="365"/>
        <v>42766</v>
      </c>
      <c r="U345" s="76">
        <f t="shared" si="366"/>
        <v>9905</v>
      </c>
      <c r="V345" s="76">
        <f t="shared" si="367"/>
        <v>18992</v>
      </c>
      <c r="W345" s="109">
        <f>W346+W352+W349</f>
        <v>0</v>
      </c>
      <c r="X345" s="109">
        <f>X346+X352+X349</f>
        <v>18992</v>
      </c>
      <c r="Y345" s="109">
        <f>Y346+Y352+Y349</f>
        <v>18992</v>
      </c>
      <c r="Z345" s="109">
        <f>Z346+Z352+Z349</f>
        <v>0</v>
      </c>
      <c r="AA345" s="109">
        <f>AA346+AA352+AA349</f>
        <v>-18992</v>
      </c>
      <c r="AB345" s="76">
        <f t="shared" si="414"/>
        <v>71663</v>
      </c>
      <c r="AC345" s="76">
        <f t="shared" si="415"/>
        <v>71663</v>
      </c>
      <c r="AD345" s="76">
        <f t="shared" si="416"/>
        <v>61758</v>
      </c>
      <c r="AE345" s="76">
        <f t="shared" si="417"/>
        <v>9905</v>
      </c>
      <c r="AF345" s="76">
        <f t="shared" si="418"/>
        <v>0</v>
      </c>
      <c r="AG345" s="109">
        <f>AG346+AG352+AG349</f>
        <v>-18222</v>
      </c>
      <c r="AH345" s="109">
        <f>AH346+AH352+AH349</f>
        <v>-18222</v>
      </c>
      <c r="AI345" s="109">
        <f>AI346+AI352+AI349</f>
        <v>-18222</v>
      </c>
      <c r="AJ345" s="109">
        <f>AJ346+AJ352+AJ349</f>
        <v>0</v>
      </c>
      <c r="AK345" s="109">
        <f>AK346+AK352+AK349</f>
        <v>0</v>
      </c>
      <c r="AL345" s="76">
        <f t="shared" si="420"/>
        <v>53441</v>
      </c>
      <c r="AM345" s="76">
        <f t="shared" si="421"/>
        <v>53441</v>
      </c>
      <c r="AN345" s="76">
        <f t="shared" si="422"/>
        <v>43536</v>
      </c>
      <c r="AO345" s="76">
        <f t="shared" si="423"/>
        <v>9905</v>
      </c>
      <c r="AP345" s="76">
        <f t="shared" si="424"/>
        <v>0</v>
      </c>
    </row>
    <row r="346" spans="1:42" s="39" customFormat="1" ht="28.5">
      <c r="A346" s="31"/>
      <c r="B346" s="10" t="s">
        <v>115</v>
      </c>
      <c r="C346" s="27"/>
      <c r="D346" s="15" t="s">
        <v>53</v>
      </c>
      <c r="E346" s="15" t="s">
        <v>139</v>
      </c>
      <c r="F346" s="15">
        <v>4700000</v>
      </c>
      <c r="G346" s="15"/>
      <c r="H346" s="74">
        <f>H347</f>
        <v>44973</v>
      </c>
      <c r="I346" s="74">
        <f>I347</f>
        <v>34754</v>
      </c>
      <c r="J346" s="74">
        <f aca="true" t="shared" si="448" ref="I346:L347">J347</f>
        <v>29974</v>
      </c>
      <c r="K346" s="74">
        <f t="shared" si="448"/>
        <v>4780</v>
      </c>
      <c r="L346" s="74">
        <f t="shared" si="448"/>
        <v>10219</v>
      </c>
      <c r="M346" s="94">
        <f>M347</f>
        <v>0</v>
      </c>
      <c r="N346" s="94">
        <f>N347</f>
        <v>0</v>
      </c>
      <c r="O346" s="94">
        <f aca="true" t="shared" si="449" ref="N346:Q347">O347</f>
        <v>0</v>
      </c>
      <c r="P346" s="94">
        <f t="shared" si="449"/>
        <v>0</v>
      </c>
      <c r="Q346" s="94">
        <f t="shared" si="449"/>
        <v>0</v>
      </c>
      <c r="R346" s="74">
        <f t="shared" si="363"/>
        <v>44973</v>
      </c>
      <c r="S346" s="74">
        <f t="shared" si="364"/>
        <v>34754</v>
      </c>
      <c r="T346" s="74">
        <f t="shared" si="365"/>
        <v>29974</v>
      </c>
      <c r="U346" s="74">
        <f t="shared" si="366"/>
        <v>4780</v>
      </c>
      <c r="V346" s="74">
        <f t="shared" si="367"/>
        <v>10219</v>
      </c>
      <c r="W346" s="94">
        <f>W347</f>
        <v>0</v>
      </c>
      <c r="X346" s="94">
        <f>X347</f>
        <v>10219</v>
      </c>
      <c r="Y346" s="94">
        <f aca="true" t="shared" si="450" ref="X346:AA347">Y347</f>
        <v>10219</v>
      </c>
      <c r="Z346" s="94">
        <f t="shared" si="450"/>
        <v>0</v>
      </c>
      <c r="AA346" s="94">
        <f t="shared" si="450"/>
        <v>-10219</v>
      </c>
      <c r="AB346" s="74">
        <f t="shared" si="414"/>
        <v>44973</v>
      </c>
      <c r="AC346" s="74">
        <f t="shared" si="415"/>
        <v>44973</v>
      </c>
      <c r="AD346" s="74">
        <f t="shared" si="416"/>
        <v>40193</v>
      </c>
      <c r="AE346" s="74">
        <f t="shared" si="417"/>
        <v>4780</v>
      </c>
      <c r="AF346" s="74">
        <f t="shared" si="418"/>
        <v>0</v>
      </c>
      <c r="AG346" s="94">
        <f>AG347</f>
        <v>-8809</v>
      </c>
      <c r="AH346" s="94">
        <f>AH347</f>
        <v>-8809</v>
      </c>
      <c r="AI346" s="94">
        <f aca="true" t="shared" si="451" ref="AH346:AK347">AI347</f>
        <v>-8809</v>
      </c>
      <c r="AJ346" s="94">
        <f t="shared" si="451"/>
        <v>0</v>
      </c>
      <c r="AK346" s="94">
        <f t="shared" si="451"/>
        <v>0</v>
      </c>
      <c r="AL346" s="74">
        <f t="shared" si="420"/>
        <v>36164</v>
      </c>
      <c r="AM346" s="74">
        <f t="shared" si="421"/>
        <v>36164</v>
      </c>
      <c r="AN346" s="74">
        <f t="shared" si="422"/>
        <v>31384</v>
      </c>
      <c r="AO346" s="74">
        <f t="shared" si="423"/>
        <v>4780</v>
      </c>
      <c r="AP346" s="74">
        <f t="shared" si="424"/>
        <v>0</v>
      </c>
    </row>
    <row r="347" spans="1:42" s="39" customFormat="1" ht="28.5">
      <c r="A347" s="31"/>
      <c r="B347" s="10" t="s">
        <v>86</v>
      </c>
      <c r="C347" s="27"/>
      <c r="D347" s="15" t="s">
        <v>53</v>
      </c>
      <c r="E347" s="15" t="s">
        <v>139</v>
      </c>
      <c r="F347" s="15" t="s">
        <v>218</v>
      </c>
      <c r="G347" s="15"/>
      <c r="H347" s="74">
        <f>H348</f>
        <v>44973</v>
      </c>
      <c r="I347" s="74">
        <f t="shared" si="448"/>
        <v>34754</v>
      </c>
      <c r="J347" s="74">
        <f t="shared" si="448"/>
        <v>29974</v>
      </c>
      <c r="K347" s="74">
        <f t="shared" si="448"/>
        <v>4780</v>
      </c>
      <c r="L347" s="74">
        <f t="shared" si="448"/>
        <v>10219</v>
      </c>
      <c r="M347" s="94">
        <f>M348</f>
        <v>0</v>
      </c>
      <c r="N347" s="94">
        <f t="shared" si="449"/>
        <v>0</v>
      </c>
      <c r="O347" s="94">
        <f t="shared" si="449"/>
        <v>0</v>
      </c>
      <c r="P347" s="94">
        <f t="shared" si="449"/>
        <v>0</v>
      </c>
      <c r="Q347" s="94">
        <f t="shared" si="449"/>
        <v>0</v>
      </c>
      <c r="R347" s="74">
        <f t="shared" si="363"/>
        <v>44973</v>
      </c>
      <c r="S347" s="74">
        <f t="shared" si="364"/>
        <v>34754</v>
      </c>
      <c r="T347" s="74">
        <f t="shared" si="365"/>
        <v>29974</v>
      </c>
      <c r="U347" s="74">
        <f t="shared" si="366"/>
        <v>4780</v>
      </c>
      <c r="V347" s="74">
        <f t="shared" si="367"/>
        <v>10219</v>
      </c>
      <c r="W347" s="94">
        <f>W348</f>
        <v>0</v>
      </c>
      <c r="X347" s="94">
        <f t="shared" si="450"/>
        <v>10219</v>
      </c>
      <c r="Y347" s="94">
        <f t="shared" si="450"/>
        <v>10219</v>
      </c>
      <c r="Z347" s="94">
        <f t="shared" si="450"/>
        <v>0</v>
      </c>
      <c r="AA347" s="94">
        <f t="shared" si="450"/>
        <v>-10219</v>
      </c>
      <c r="AB347" s="74">
        <f t="shared" si="414"/>
        <v>44973</v>
      </c>
      <c r="AC347" s="74">
        <f t="shared" si="415"/>
        <v>44973</v>
      </c>
      <c r="AD347" s="74">
        <f t="shared" si="416"/>
        <v>40193</v>
      </c>
      <c r="AE347" s="74">
        <f t="shared" si="417"/>
        <v>4780</v>
      </c>
      <c r="AF347" s="74">
        <f t="shared" si="418"/>
        <v>0</v>
      </c>
      <c r="AG347" s="94">
        <f>AG348</f>
        <v>-8809</v>
      </c>
      <c r="AH347" s="94">
        <f t="shared" si="451"/>
        <v>-8809</v>
      </c>
      <c r="AI347" s="94">
        <f t="shared" si="451"/>
        <v>-8809</v>
      </c>
      <c r="AJ347" s="94">
        <f t="shared" si="451"/>
        <v>0</v>
      </c>
      <c r="AK347" s="94">
        <f t="shared" si="451"/>
        <v>0</v>
      </c>
      <c r="AL347" s="74">
        <f t="shared" si="420"/>
        <v>36164</v>
      </c>
      <c r="AM347" s="74">
        <f t="shared" si="421"/>
        <v>36164</v>
      </c>
      <c r="AN347" s="74">
        <f t="shared" si="422"/>
        <v>31384</v>
      </c>
      <c r="AO347" s="74">
        <f t="shared" si="423"/>
        <v>4780</v>
      </c>
      <c r="AP347" s="74">
        <f t="shared" si="424"/>
        <v>0</v>
      </c>
    </row>
    <row r="348" spans="1:42" s="39" customFormat="1" ht="28.5">
      <c r="A348" s="31"/>
      <c r="B348" s="10" t="s">
        <v>184</v>
      </c>
      <c r="C348" s="27"/>
      <c r="D348" s="15" t="s">
        <v>53</v>
      </c>
      <c r="E348" s="15" t="s">
        <v>139</v>
      </c>
      <c r="F348" s="15" t="s">
        <v>218</v>
      </c>
      <c r="G348" s="15" t="s">
        <v>199</v>
      </c>
      <c r="H348" s="74">
        <f>I348+L348</f>
        <v>44973</v>
      </c>
      <c r="I348" s="74">
        <f>J348+K348</f>
        <v>34754</v>
      </c>
      <c r="J348" s="54">
        <v>29974</v>
      </c>
      <c r="K348" s="54">
        <v>4780</v>
      </c>
      <c r="L348" s="54">
        <v>10219</v>
      </c>
      <c r="M348" s="94">
        <f>N348+Q348</f>
        <v>0</v>
      </c>
      <c r="N348" s="94">
        <f>O348+P348</f>
        <v>0</v>
      </c>
      <c r="O348" s="95"/>
      <c r="P348" s="95"/>
      <c r="Q348" s="95"/>
      <c r="R348" s="74">
        <f t="shared" si="363"/>
        <v>44973</v>
      </c>
      <c r="S348" s="74">
        <f t="shared" si="364"/>
        <v>34754</v>
      </c>
      <c r="T348" s="54">
        <f t="shared" si="365"/>
        <v>29974</v>
      </c>
      <c r="U348" s="54">
        <f t="shared" si="366"/>
        <v>4780</v>
      </c>
      <c r="V348" s="54">
        <f t="shared" si="367"/>
        <v>10219</v>
      </c>
      <c r="W348" s="94">
        <f>X348+AA348</f>
        <v>0</v>
      </c>
      <c r="X348" s="94">
        <f>Y348+Z348</f>
        <v>10219</v>
      </c>
      <c r="Y348" s="95">
        <v>10219</v>
      </c>
      <c r="Z348" s="95"/>
      <c r="AA348" s="95">
        <v>-10219</v>
      </c>
      <c r="AB348" s="74">
        <f t="shared" si="414"/>
        <v>44973</v>
      </c>
      <c r="AC348" s="74">
        <f t="shared" si="415"/>
        <v>44973</v>
      </c>
      <c r="AD348" s="54">
        <f t="shared" si="416"/>
        <v>40193</v>
      </c>
      <c r="AE348" s="54">
        <f t="shared" si="417"/>
        <v>4780</v>
      </c>
      <c r="AF348" s="54">
        <f t="shared" si="418"/>
        <v>0</v>
      </c>
      <c r="AG348" s="94">
        <f>AH348+AK348</f>
        <v>-8809</v>
      </c>
      <c r="AH348" s="94">
        <f>AI348+AJ348</f>
        <v>-8809</v>
      </c>
      <c r="AI348" s="95">
        <f>-797-6314-1698</f>
        <v>-8809</v>
      </c>
      <c r="AJ348" s="95"/>
      <c r="AK348" s="95"/>
      <c r="AL348" s="74">
        <f t="shared" si="420"/>
        <v>36164</v>
      </c>
      <c r="AM348" s="74">
        <f t="shared" si="421"/>
        <v>36164</v>
      </c>
      <c r="AN348" s="54">
        <f t="shared" si="422"/>
        <v>31384</v>
      </c>
      <c r="AO348" s="54">
        <f t="shared" si="423"/>
        <v>4780</v>
      </c>
      <c r="AP348" s="54">
        <f t="shared" si="424"/>
        <v>0</v>
      </c>
    </row>
    <row r="349" spans="1:42" s="39" customFormat="1" ht="28.5" hidden="1">
      <c r="A349" s="31"/>
      <c r="B349" s="10" t="s">
        <v>201</v>
      </c>
      <c r="C349" s="27"/>
      <c r="D349" s="15" t="s">
        <v>53</v>
      </c>
      <c r="E349" s="15" t="s">
        <v>139</v>
      </c>
      <c r="F349" s="15" t="s">
        <v>153</v>
      </c>
      <c r="G349" s="15"/>
      <c r="H349" s="74">
        <f aca="true" t="shared" si="452" ref="H349:Q350">H350</f>
        <v>4416</v>
      </c>
      <c r="I349" s="74">
        <f t="shared" si="452"/>
        <v>0</v>
      </c>
      <c r="J349" s="74">
        <f t="shared" si="452"/>
        <v>0</v>
      </c>
      <c r="K349" s="74">
        <f t="shared" si="452"/>
        <v>0</v>
      </c>
      <c r="L349" s="74">
        <f t="shared" si="452"/>
        <v>4416</v>
      </c>
      <c r="M349" s="94">
        <f t="shared" si="452"/>
        <v>0</v>
      </c>
      <c r="N349" s="94">
        <f t="shared" si="452"/>
        <v>0</v>
      </c>
      <c r="O349" s="94">
        <f t="shared" si="452"/>
        <v>0</v>
      </c>
      <c r="P349" s="94">
        <f t="shared" si="452"/>
        <v>0</v>
      </c>
      <c r="Q349" s="94">
        <f t="shared" si="452"/>
        <v>0</v>
      </c>
      <c r="R349" s="74">
        <f t="shared" si="363"/>
        <v>4416</v>
      </c>
      <c r="S349" s="74">
        <f t="shared" si="364"/>
        <v>0</v>
      </c>
      <c r="T349" s="74">
        <f t="shared" si="365"/>
        <v>0</v>
      </c>
      <c r="U349" s="74">
        <f t="shared" si="366"/>
        <v>0</v>
      </c>
      <c r="V349" s="74">
        <f t="shared" si="367"/>
        <v>4416</v>
      </c>
      <c r="W349" s="94">
        <f aca="true" t="shared" si="453" ref="W349:AA350">W350</f>
        <v>0</v>
      </c>
      <c r="X349" s="94">
        <f t="shared" si="453"/>
        <v>4416</v>
      </c>
      <c r="Y349" s="94">
        <f t="shared" si="453"/>
        <v>4416</v>
      </c>
      <c r="Z349" s="94">
        <f t="shared" si="453"/>
        <v>0</v>
      </c>
      <c r="AA349" s="94">
        <f t="shared" si="453"/>
        <v>-4416</v>
      </c>
      <c r="AB349" s="74">
        <f t="shared" si="414"/>
        <v>4416</v>
      </c>
      <c r="AC349" s="74">
        <f t="shared" si="415"/>
        <v>4416</v>
      </c>
      <c r="AD349" s="74">
        <f t="shared" si="416"/>
        <v>4416</v>
      </c>
      <c r="AE349" s="74">
        <f t="shared" si="417"/>
        <v>0</v>
      </c>
      <c r="AF349" s="74">
        <f t="shared" si="418"/>
        <v>0</v>
      </c>
      <c r="AG349" s="94">
        <f aca="true" t="shared" si="454" ref="AG349:AK350">AG350</f>
        <v>-4416</v>
      </c>
      <c r="AH349" s="94">
        <f t="shared" si="454"/>
        <v>-4416</v>
      </c>
      <c r="AI349" s="94">
        <f t="shared" si="454"/>
        <v>-4416</v>
      </c>
      <c r="AJ349" s="94">
        <f t="shared" si="454"/>
        <v>0</v>
      </c>
      <c r="AK349" s="94">
        <f t="shared" si="454"/>
        <v>0</v>
      </c>
      <c r="AL349" s="74">
        <f t="shared" si="420"/>
        <v>0</v>
      </c>
      <c r="AM349" s="74">
        <f t="shared" si="421"/>
        <v>0</v>
      </c>
      <c r="AN349" s="74">
        <f t="shared" si="422"/>
        <v>0</v>
      </c>
      <c r="AO349" s="74">
        <f t="shared" si="423"/>
        <v>0</v>
      </c>
      <c r="AP349" s="74">
        <f t="shared" si="424"/>
        <v>0</v>
      </c>
    </row>
    <row r="350" spans="1:42" s="39" customFormat="1" ht="156.75" hidden="1">
      <c r="A350" s="31"/>
      <c r="B350" s="10" t="s">
        <v>337</v>
      </c>
      <c r="C350" s="27"/>
      <c r="D350" s="15" t="s">
        <v>53</v>
      </c>
      <c r="E350" s="15" t="s">
        <v>139</v>
      </c>
      <c r="F350" s="15" t="s">
        <v>338</v>
      </c>
      <c r="G350" s="15"/>
      <c r="H350" s="74">
        <f t="shared" si="452"/>
        <v>4416</v>
      </c>
      <c r="I350" s="74">
        <f t="shared" si="452"/>
        <v>0</v>
      </c>
      <c r="J350" s="74">
        <f t="shared" si="452"/>
        <v>0</v>
      </c>
      <c r="K350" s="74">
        <f t="shared" si="452"/>
        <v>0</v>
      </c>
      <c r="L350" s="74">
        <f t="shared" si="452"/>
        <v>4416</v>
      </c>
      <c r="M350" s="94">
        <f t="shared" si="452"/>
        <v>0</v>
      </c>
      <c r="N350" s="94">
        <f t="shared" si="452"/>
        <v>0</v>
      </c>
      <c r="O350" s="94">
        <f t="shared" si="452"/>
        <v>0</v>
      </c>
      <c r="P350" s="94">
        <f t="shared" si="452"/>
        <v>0</v>
      </c>
      <c r="Q350" s="94">
        <f t="shared" si="452"/>
        <v>0</v>
      </c>
      <c r="R350" s="74">
        <f t="shared" si="363"/>
        <v>4416</v>
      </c>
      <c r="S350" s="74">
        <f t="shared" si="364"/>
        <v>0</v>
      </c>
      <c r="T350" s="74">
        <f t="shared" si="365"/>
        <v>0</v>
      </c>
      <c r="U350" s="74">
        <f t="shared" si="366"/>
        <v>0</v>
      </c>
      <c r="V350" s="74">
        <f t="shared" si="367"/>
        <v>4416</v>
      </c>
      <c r="W350" s="94">
        <f t="shared" si="453"/>
        <v>0</v>
      </c>
      <c r="X350" s="94">
        <f t="shared" si="453"/>
        <v>4416</v>
      </c>
      <c r="Y350" s="94">
        <f t="shared" si="453"/>
        <v>4416</v>
      </c>
      <c r="Z350" s="94">
        <f t="shared" si="453"/>
        <v>0</v>
      </c>
      <c r="AA350" s="94">
        <f t="shared" si="453"/>
        <v>-4416</v>
      </c>
      <c r="AB350" s="74">
        <f t="shared" si="414"/>
        <v>4416</v>
      </c>
      <c r="AC350" s="74">
        <f t="shared" si="415"/>
        <v>4416</v>
      </c>
      <c r="AD350" s="74">
        <f t="shared" si="416"/>
        <v>4416</v>
      </c>
      <c r="AE350" s="74">
        <f t="shared" si="417"/>
        <v>0</v>
      </c>
      <c r="AF350" s="74">
        <f t="shared" si="418"/>
        <v>0</v>
      </c>
      <c r="AG350" s="94">
        <f t="shared" si="454"/>
        <v>-4416</v>
      </c>
      <c r="AH350" s="94">
        <f t="shared" si="454"/>
        <v>-4416</v>
      </c>
      <c r="AI350" s="94">
        <f t="shared" si="454"/>
        <v>-4416</v>
      </c>
      <c r="AJ350" s="94">
        <f t="shared" si="454"/>
        <v>0</v>
      </c>
      <c r="AK350" s="94">
        <f t="shared" si="454"/>
        <v>0</v>
      </c>
      <c r="AL350" s="74">
        <f t="shared" si="420"/>
        <v>0</v>
      </c>
      <c r="AM350" s="74">
        <f t="shared" si="421"/>
        <v>0</v>
      </c>
      <c r="AN350" s="74">
        <f t="shared" si="422"/>
        <v>0</v>
      </c>
      <c r="AO350" s="74">
        <f t="shared" si="423"/>
        <v>0</v>
      </c>
      <c r="AP350" s="74">
        <f t="shared" si="424"/>
        <v>0</v>
      </c>
    </row>
    <row r="351" spans="1:42" s="39" customFormat="1" ht="28.5" hidden="1">
      <c r="A351" s="31"/>
      <c r="B351" s="10" t="s">
        <v>184</v>
      </c>
      <c r="C351" s="27"/>
      <c r="D351" s="15" t="s">
        <v>53</v>
      </c>
      <c r="E351" s="15" t="s">
        <v>139</v>
      </c>
      <c r="F351" s="15" t="s">
        <v>338</v>
      </c>
      <c r="G351" s="15" t="s">
        <v>199</v>
      </c>
      <c r="H351" s="74">
        <f>I351+L351</f>
        <v>4416</v>
      </c>
      <c r="I351" s="74">
        <f>J351+K351</f>
        <v>0</v>
      </c>
      <c r="J351" s="54"/>
      <c r="K351" s="54"/>
      <c r="L351" s="54">
        <v>4416</v>
      </c>
      <c r="M351" s="94">
        <f>N351+Q351</f>
        <v>0</v>
      </c>
      <c r="N351" s="94">
        <f>O351+P351</f>
        <v>0</v>
      </c>
      <c r="O351" s="95"/>
      <c r="P351" s="95"/>
      <c r="Q351" s="95"/>
      <c r="R351" s="74">
        <f t="shared" si="363"/>
        <v>4416</v>
      </c>
      <c r="S351" s="74">
        <f t="shared" si="364"/>
        <v>0</v>
      </c>
      <c r="T351" s="54">
        <f t="shared" si="365"/>
        <v>0</v>
      </c>
      <c r="U351" s="54">
        <f t="shared" si="366"/>
        <v>0</v>
      </c>
      <c r="V351" s="54">
        <f t="shared" si="367"/>
        <v>4416</v>
      </c>
      <c r="W351" s="94">
        <f>X351+AA351</f>
        <v>0</v>
      </c>
      <c r="X351" s="94">
        <f>Y351+Z351</f>
        <v>4416</v>
      </c>
      <c r="Y351" s="95">
        <v>4416</v>
      </c>
      <c r="Z351" s="95"/>
      <c r="AA351" s="95">
        <v>-4416</v>
      </c>
      <c r="AB351" s="74">
        <f t="shared" si="414"/>
        <v>4416</v>
      </c>
      <c r="AC351" s="74">
        <f t="shared" si="415"/>
        <v>4416</v>
      </c>
      <c r="AD351" s="54">
        <f t="shared" si="416"/>
        <v>4416</v>
      </c>
      <c r="AE351" s="54">
        <f t="shared" si="417"/>
        <v>0</v>
      </c>
      <c r="AF351" s="54">
        <f t="shared" si="418"/>
        <v>0</v>
      </c>
      <c r="AG351" s="94">
        <f>AH351+AK351</f>
        <v>-4416</v>
      </c>
      <c r="AH351" s="94">
        <f>AI351+AJ351</f>
        <v>-4416</v>
      </c>
      <c r="AI351" s="95">
        <v>-4416</v>
      </c>
      <c r="AJ351" s="95"/>
      <c r="AK351" s="95"/>
      <c r="AL351" s="74">
        <f t="shared" si="420"/>
        <v>0</v>
      </c>
      <c r="AM351" s="74">
        <f t="shared" si="421"/>
        <v>0</v>
      </c>
      <c r="AN351" s="54">
        <f t="shared" si="422"/>
        <v>0</v>
      </c>
      <c r="AO351" s="54">
        <f t="shared" si="423"/>
        <v>0</v>
      </c>
      <c r="AP351" s="54">
        <f t="shared" si="424"/>
        <v>0</v>
      </c>
    </row>
    <row r="352" spans="1:42" s="39" customFormat="1" ht="28.5">
      <c r="A352" s="31"/>
      <c r="B352" s="10" t="s">
        <v>116</v>
      </c>
      <c r="C352" s="27"/>
      <c r="D352" s="15" t="s">
        <v>53</v>
      </c>
      <c r="E352" s="15" t="s">
        <v>139</v>
      </c>
      <c r="F352" s="15">
        <v>4710000</v>
      </c>
      <c r="G352" s="15"/>
      <c r="H352" s="74">
        <f>H353</f>
        <v>22274</v>
      </c>
      <c r="I352" s="74">
        <f>I353</f>
        <v>17917</v>
      </c>
      <c r="J352" s="74">
        <f aca="true" t="shared" si="455" ref="I352:L353">J353</f>
        <v>12792</v>
      </c>
      <c r="K352" s="74">
        <f t="shared" si="455"/>
        <v>5125</v>
      </c>
      <c r="L352" s="74">
        <f t="shared" si="455"/>
        <v>4357</v>
      </c>
      <c r="M352" s="94">
        <f>M353</f>
        <v>0</v>
      </c>
      <c r="N352" s="94">
        <f>N353</f>
        <v>0</v>
      </c>
      <c r="O352" s="94">
        <f aca="true" t="shared" si="456" ref="N352:Q353">O353</f>
        <v>0</v>
      </c>
      <c r="P352" s="94">
        <f t="shared" si="456"/>
        <v>0</v>
      </c>
      <c r="Q352" s="94">
        <f t="shared" si="456"/>
        <v>0</v>
      </c>
      <c r="R352" s="74">
        <f t="shared" si="363"/>
        <v>22274</v>
      </c>
      <c r="S352" s="74">
        <f t="shared" si="364"/>
        <v>17917</v>
      </c>
      <c r="T352" s="74">
        <f t="shared" si="365"/>
        <v>12792</v>
      </c>
      <c r="U352" s="74">
        <f t="shared" si="366"/>
        <v>5125</v>
      </c>
      <c r="V352" s="74">
        <f t="shared" si="367"/>
        <v>4357</v>
      </c>
      <c r="W352" s="94">
        <f>W353</f>
        <v>0</v>
      </c>
      <c r="X352" s="94">
        <f>X353</f>
        <v>4357</v>
      </c>
      <c r="Y352" s="94">
        <f aca="true" t="shared" si="457" ref="X352:AA353">Y353</f>
        <v>4357</v>
      </c>
      <c r="Z352" s="94">
        <f t="shared" si="457"/>
        <v>0</v>
      </c>
      <c r="AA352" s="94">
        <f t="shared" si="457"/>
        <v>-4357</v>
      </c>
      <c r="AB352" s="74">
        <f t="shared" si="414"/>
        <v>22274</v>
      </c>
      <c r="AC352" s="74">
        <f t="shared" si="415"/>
        <v>22274</v>
      </c>
      <c r="AD352" s="74">
        <f t="shared" si="416"/>
        <v>17149</v>
      </c>
      <c r="AE352" s="74">
        <f t="shared" si="417"/>
        <v>5125</v>
      </c>
      <c r="AF352" s="74">
        <f t="shared" si="418"/>
        <v>0</v>
      </c>
      <c r="AG352" s="94">
        <f>AG353</f>
        <v>-4997</v>
      </c>
      <c r="AH352" s="94">
        <f>AH353</f>
        <v>-4997</v>
      </c>
      <c r="AI352" s="94">
        <f aca="true" t="shared" si="458" ref="AH352:AK353">AI353</f>
        <v>-4997</v>
      </c>
      <c r="AJ352" s="94">
        <f t="shared" si="458"/>
        <v>0</v>
      </c>
      <c r="AK352" s="94">
        <f t="shared" si="458"/>
        <v>0</v>
      </c>
      <c r="AL352" s="74">
        <f t="shared" si="420"/>
        <v>17277</v>
      </c>
      <c r="AM352" s="74">
        <f t="shared" si="421"/>
        <v>17277</v>
      </c>
      <c r="AN352" s="74">
        <f t="shared" si="422"/>
        <v>12152</v>
      </c>
      <c r="AO352" s="74">
        <f t="shared" si="423"/>
        <v>5125</v>
      </c>
      <c r="AP352" s="74">
        <f t="shared" si="424"/>
        <v>0</v>
      </c>
    </row>
    <row r="353" spans="1:42" s="39" customFormat="1" ht="28.5">
      <c r="A353" s="31"/>
      <c r="B353" s="10" t="s">
        <v>86</v>
      </c>
      <c r="C353" s="27"/>
      <c r="D353" s="15" t="s">
        <v>53</v>
      </c>
      <c r="E353" s="15" t="s">
        <v>139</v>
      </c>
      <c r="F353" s="15" t="s">
        <v>220</v>
      </c>
      <c r="G353" s="15"/>
      <c r="H353" s="74">
        <f>H354</f>
        <v>22274</v>
      </c>
      <c r="I353" s="74">
        <f t="shared" si="455"/>
        <v>17917</v>
      </c>
      <c r="J353" s="74">
        <f t="shared" si="455"/>
        <v>12792</v>
      </c>
      <c r="K353" s="74">
        <f t="shared" si="455"/>
        <v>5125</v>
      </c>
      <c r="L353" s="74">
        <f t="shared" si="455"/>
        <v>4357</v>
      </c>
      <c r="M353" s="94">
        <f>M354</f>
        <v>0</v>
      </c>
      <c r="N353" s="94">
        <f t="shared" si="456"/>
        <v>0</v>
      </c>
      <c r="O353" s="94">
        <f t="shared" si="456"/>
        <v>0</v>
      </c>
      <c r="P353" s="94">
        <f t="shared" si="456"/>
        <v>0</v>
      </c>
      <c r="Q353" s="94">
        <f t="shared" si="456"/>
        <v>0</v>
      </c>
      <c r="R353" s="74">
        <f t="shared" si="363"/>
        <v>22274</v>
      </c>
      <c r="S353" s="74">
        <f t="shared" si="364"/>
        <v>17917</v>
      </c>
      <c r="T353" s="74">
        <f t="shared" si="365"/>
        <v>12792</v>
      </c>
      <c r="U353" s="74">
        <f t="shared" si="366"/>
        <v>5125</v>
      </c>
      <c r="V353" s="74">
        <f t="shared" si="367"/>
        <v>4357</v>
      </c>
      <c r="W353" s="94">
        <f>W354</f>
        <v>0</v>
      </c>
      <c r="X353" s="94">
        <f t="shared" si="457"/>
        <v>4357</v>
      </c>
      <c r="Y353" s="94">
        <f t="shared" si="457"/>
        <v>4357</v>
      </c>
      <c r="Z353" s="94">
        <f t="shared" si="457"/>
        <v>0</v>
      </c>
      <c r="AA353" s="94">
        <f t="shared" si="457"/>
        <v>-4357</v>
      </c>
      <c r="AB353" s="74">
        <f t="shared" si="414"/>
        <v>22274</v>
      </c>
      <c r="AC353" s="74">
        <f t="shared" si="415"/>
        <v>22274</v>
      </c>
      <c r="AD353" s="74">
        <f t="shared" si="416"/>
        <v>17149</v>
      </c>
      <c r="AE353" s="74">
        <f t="shared" si="417"/>
        <v>5125</v>
      </c>
      <c r="AF353" s="74">
        <f t="shared" si="418"/>
        <v>0</v>
      </c>
      <c r="AG353" s="94">
        <f>AG354</f>
        <v>-4997</v>
      </c>
      <c r="AH353" s="94">
        <f t="shared" si="458"/>
        <v>-4997</v>
      </c>
      <c r="AI353" s="94">
        <f t="shared" si="458"/>
        <v>-4997</v>
      </c>
      <c r="AJ353" s="94">
        <f t="shared" si="458"/>
        <v>0</v>
      </c>
      <c r="AK353" s="94">
        <f t="shared" si="458"/>
        <v>0</v>
      </c>
      <c r="AL353" s="74">
        <f t="shared" si="420"/>
        <v>17277</v>
      </c>
      <c r="AM353" s="74">
        <f t="shared" si="421"/>
        <v>17277</v>
      </c>
      <c r="AN353" s="74">
        <f t="shared" si="422"/>
        <v>12152</v>
      </c>
      <c r="AO353" s="74">
        <f t="shared" si="423"/>
        <v>5125</v>
      </c>
      <c r="AP353" s="74">
        <f t="shared" si="424"/>
        <v>0</v>
      </c>
    </row>
    <row r="354" spans="1:42" s="39" customFormat="1" ht="28.5">
      <c r="A354" s="31"/>
      <c r="B354" s="10" t="s">
        <v>184</v>
      </c>
      <c r="C354" s="27"/>
      <c r="D354" s="15" t="s">
        <v>53</v>
      </c>
      <c r="E354" s="15" t="s">
        <v>139</v>
      </c>
      <c r="F354" s="15" t="s">
        <v>220</v>
      </c>
      <c r="G354" s="15" t="s">
        <v>199</v>
      </c>
      <c r="H354" s="74">
        <f>I354+L354</f>
        <v>22274</v>
      </c>
      <c r="I354" s="74">
        <f>J354+K354</f>
        <v>17917</v>
      </c>
      <c r="J354" s="54">
        <f>12743+49</f>
        <v>12792</v>
      </c>
      <c r="K354" s="54">
        <v>5125</v>
      </c>
      <c r="L354" s="54">
        <v>4357</v>
      </c>
      <c r="M354" s="94">
        <f>N354+Q354</f>
        <v>0</v>
      </c>
      <c r="N354" s="94">
        <f>O354+P354</f>
        <v>0</v>
      </c>
      <c r="O354" s="95"/>
      <c r="P354" s="95"/>
      <c r="Q354" s="95"/>
      <c r="R354" s="74">
        <f t="shared" si="363"/>
        <v>22274</v>
      </c>
      <c r="S354" s="74">
        <f t="shared" si="364"/>
        <v>17917</v>
      </c>
      <c r="T354" s="54">
        <f t="shared" si="365"/>
        <v>12792</v>
      </c>
      <c r="U354" s="54">
        <f t="shared" si="366"/>
        <v>5125</v>
      </c>
      <c r="V354" s="54">
        <f t="shared" si="367"/>
        <v>4357</v>
      </c>
      <c r="W354" s="94">
        <f>X354+AA354</f>
        <v>0</v>
      </c>
      <c r="X354" s="94">
        <f>Y354+Z354</f>
        <v>4357</v>
      </c>
      <c r="Y354" s="95">
        <v>4357</v>
      </c>
      <c r="Z354" s="95"/>
      <c r="AA354" s="95">
        <v>-4357</v>
      </c>
      <c r="AB354" s="74">
        <f t="shared" si="414"/>
        <v>22274</v>
      </c>
      <c r="AC354" s="74">
        <f t="shared" si="415"/>
        <v>22274</v>
      </c>
      <c r="AD354" s="54">
        <f t="shared" si="416"/>
        <v>17149</v>
      </c>
      <c r="AE354" s="54">
        <f t="shared" si="417"/>
        <v>5125</v>
      </c>
      <c r="AF354" s="54">
        <f t="shared" si="418"/>
        <v>0</v>
      </c>
      <c r="AG354" s="94">
        <f>AH354+AK354</f>
        <v>-4997</v>
      </c>
      <c r="AH354" s="94">
        <f>AI354+AJ354</f>
        <v>-4997</v>
      </c>
      <c r="AI354" s="95">
        <f>-120-3847-1030</f>
        <v>-4997</v>
      </c>
      <c r="AJ354" s="95"/>
      <c r="AK354" s="95"/>
      <c r="AL354" s="74">
        <f t="shared" si="420"/>
        <v>17277</v>
      </c>
      <c r="AM354" s="74">
        <f t="shared" si="421"/>
        <v>17277</v>
      </c>
      <c r="AN354" s="54">
        <f t="shared" si="422"/>
        <v>12152</v>
      </c>
      <c r="AO354" s="54">
        <f t="shared" si="423"/>
        <v>5125</v>
      </c>
      <c r="AP354" s="54">
        <f t="shared" si="424"/>
        <v>0</v>
      </c>
    </row>
    <row r="355" spans="1:42" s="39" customFormat="1" ht="28.5">
      <c r="A355" s="29"/>
      <c r="B355" s="8" t="s">
        <v>221</v>
      </c>
      <c r="C355" s="27"/>
      <c r="D355" s="13" t="s">
        <v>53</v>
      </c>
      <c r="E355" s="13" t="s">
        <v>49</v>
      </c>
      <c r="F355" s="13"/>
      <c r="G355" s="13"/>
      <c r="H355" s="76">
        <f>H356</f>
        <v>3693</v>
      </c>
      <c r="I355" s="76">
        <f>I356</f>
        <v>3098</v>
      </c>
      <c r="J355" s="76">
        <f aca="true" t="shared" si="459" ref="I355:L357">J356</f>
        <v>1744</v>
      </c>
      <c r="K355" s="76">
        <f t="shared" si="459"/>
        <v>1354</v>
      </c>
      <c r="L355" s="76">
        <f t="shared" si="459"/>
        <v>595</v>
      </c>
      <c r="M355" s="109">
        <f>M356</f>
        <v>0</v>
      </c>
      <c r="N355" s="109">
        <f>N356</f>
        <v>0</v>
      </c>
      <c r="O355" s="109">
        <f aca="true" t="shared" si="460" ref="N355:Q357">O356</f>
        <v>0</v>
      </c>
      <c r="P355" s="109">
        <f t="shared" si="460"/>
        <v>0</v>
      </c>
      <c r="Q355" s="109">
        <f t="shared" si="460"/>
        <v>0</v>
      </c>
      <c r="R355" s="76">
        <f t="shared" si="363"/>
        <v>3693</v>
      </c>
      <c r="S355" s="76">
        <f t="shared" si="364"/>
        <v>3098</v>
      </c>
      <c r="T355" s="76">
        <f t="shared" si="365"/>
        <v>1744</v>
      </c>
      <c r="U355" s="76">
        <f t="shared" si="366"/>
        <v>1354</v>
      </c>
      <c r="V355" s="76">
        <f t="shared" si="367"/>
        <v>595</v>
      </c>
      <c r="W355" s="109">
        <f>W356</f>
        <v>0</v>
      </c>
      <c r="X355" s="109">
        <f>X356</f>
        <v>595</v>
      </c>
      <c r="Y355" s="109">
        <f aca="true" t="shared" si="461" ref="X355:AA357">Y356</f>
        <v>595</v>
      </c>
      <c r="Z355" s="109">
        <f t="shared" si="461"/>
        <v>0</v>
      </c>
      <c r="AA355" s="109">
        <f t="shared" si="461"/>
        <v>-595</v>
      </c>
      <c r="AB355" s="76">
        <f t="shared" si="414"/>
        <v>3693</v>
      </c>
      <c r="AC355" s="76">
        <f t="shared" si="415"/>
        <v>3693</v>
      </c>
      <c r="AD355" s="76">
        <f t="shared" si="416"/>
        <v>2339</v>
      </c>
      <c r="AE355" s="76">
        <f t="shared" si="417"/>
        <v>1354</v>
      </c>
      <c r="AF355" s="76">
        <f t="shared" si="418"/>
        <v>0</v>
      </c>
      <c r="AG355" s="109">
        <f>AG356</f>
        <v>-388</v>
      </c>
      <c r="AH355" s="109">
        <f>AH356</f>
        <v>-388</v>
      </c>
      <c r="AI355" s="109">
        <f aca="true" t="shared" si="462" ref="AH355:AK357">AI356</f>
        <v>-388</v>
      </c>
      <c r="AJ355" s="109">
        <f t="shared" si="462"/>
        <v>0</v>
      </c>
      <c r="AK355" s="109">
        <f t="shared" si="462"/>
        <v>0</v>
      </c>
      <c r="AL355" s="76">
        <f t="shared" si="420"/>
        <v>3305</v>
      </c>
      <c r="AM355" s="76">
        <f t="shared" si="421"/>
        <v>3305</v>
      </c>
      <c r="AN355" s="76">
        <f t="shared" si="422"/>
        <v>1951</v>
      </c>
      <c r="AO355" s="76">
        <f t="shared" si="423"/>
        <v>1354</v>
      </c>
      <c r="AP355" s="76">
        <f t="shared" si="424"/>
        <v>0</v>
      </c>
    </row>
    <row r="356" spans="1:42" s="39" customFormat="1" ht="28.5">
      <c r="A356" s="31"/>
      <c r="B356" s="10" t="s">
        <v>115</v>
      </c>
      <c r="C356" s="27"/>
      <c r="D356" s="15" t="s">
        <v>53</v>
      </c>
      <c r="E356" s="15" t="s">
        <v>49</v>
      </c>
      <c r="F356" s="15">
        <v>4700000</v>
      </c>
      <c r="G356" s="15"/>
      <c r="H356" s="74">
        <f>H357</f>
        <v>3693</v>
      </c>
      <c r="I356" s="74">
        <f t="shared" si="459"/>
        <v>3098</v>
      </c>
      <c r="J356" s="74">
        <f t="shared" si="459"/>
        <v>1744</v>
      </c>
      <c r="K356" s="74">
        <f t="shared" si="459"/>
        <v>1354</v>
      </c>
      <c r="L356" s="74">
        <f t="shared" si="459"/>
        <v>595</v>
      </c>
      <c r="M356" s="94">
        <f>M357</f>
        <v>0</v>
      </c>
      <c r="N356" s="94">
        <f t="shared" si="460"/>
        <v>0</v>
      </c>
      <c r="O356" s="94">
        <f t="shared" si="460"/>
        <v>0</v>
      </c>
      <c r="P356" s="94">
        <f t="shared" si="460"/>
        <v>0</v>
      </c>
      <c r="Q356" s="94">
        <f t="shared" si="460"/>
        <v>0</v>
      </c>
      <c r="R356" s="74">
        <f t="shared" si="363"/>
        <v>3693</v>
      </c>
      <c r="S356" s="74">
        <f t="shared" si="364"/>
        <v>3098</v>
      </c>
      <c r="T356" s="74">
        <f t="shared" si="365"/>
        <v>1744</v>
      </c>
      <c r="U356" s="74">
        <f t="shared" si="366"/>
        <v>1354</v>
      </c>
      <c r="V356" s="74">
        <f t="shared" si="367"/>
        <v>595</v>
      </c>
      <c r="W356" s="94">
        <f>W357</f>
        <v>0</v>
      </c>
      <c r="X356" s="94">
        <f t="shared" si="461"/>
        <v>595</v>
      </c>
      <c r="Y356" s="94">
        <f t="shared" si="461"/>
        <v>595</v>
      </c>
      <c r="Z356" s="94">
        <f t="shared" si="461"/>
        <v>0</v>
      </c>
      <c r="AA356" s="94">
        <f t="shared" si="461"/>
        <v>-595</v>
      </c>
      <c r="AB356" s="74">
        <f t="shared" si="414"/>
        <v>3693</v>
      </c>
      <c r="AC356" s="74">
        <f t="shared" si="415"/>
        <v>3693</v>
      </c>
      <c r="AD356" s="74">
        <f t="shared" si="416"/>
        <v>2339</v>
      </c>
      <c r="AE356" s="74">
        <f t="shared" si="417"/>
        <v>1354</v>
      </c>
      <c r="AF356" s="74">
        <f t="shared" si="418"/>
        <v>0</v>
      </c>
      <c r="AG356" s="94">
        <f>AG357</f>
        <v>-388</v>
      </c>
      <c r="AH356" s="94">
        <f t="shared" si="462"/>
        <v>-388</v>
      </c>
      <c r="AI356" s="94">
        <f t="shared" si="462"/>
        <v>-388</v>
      </c>
      <c r="AJ356" s="94">
        <f t="shared" si="462"/>
        <v>0</v>
      </c>
      <c r="AK356" s="94">
        <f t="shared" si="462"/>
        <v>0</v>
      </c>
      <c r="AL356" s="74">
        <f t="shared" si="420"/>
        <v>3305</v>
      </c>
      <c r="AM356" s="74">
        <f t="shared" si="421"/>
        <v>3305</v>
      </c>
      <c r="AN356" s="74">
        <f t="shared" si="422"/>
        <v>1951</v>
      </c>
      <c r="AO356" s="74">
        <f t="shared" si="423"/>
        <v>1354</v>
      </c>
      <c r="AP356" s="74">
        <f t="shared" si="424"/>
        <v>0</v>
      </c>
    </row>
    <row r="357" spans="1:42" s="39" customFormat="1" ht="28.5">
      <c r="A357" s="31"/>
      <c r="B357" s="10" t="s">
        <v>86</v>
      </c>
      <c r="C357" s="27"/>
      <c r="D357" s="15" t="s">
        <v>53</v>
      </c>
      <c r="E357" s="15" t="s">
        <v>49</v>
      </c>
      <c r="F357" s="15" t="s">
        <v>218</v>
      </c>
      <c r="G357" s="15"/>
      <c r="H357" s="74">
        <f>H358</f>
        <v>3693</v>
      </c>
      <c r="I357" s="74">
        <f t="shared" si="459"/>
        <v>3098</v>
      </c>
      <c r="J357" s="74">
        <f t="shared" si="459"/>
        <v>1744</v>
      </c>
      <c r="K357" s="74">
        <f t="shared" si="459"/>
        <v>1354</v>
      </c>
      <c r="L357" s="74">
        <f t="shared" si="459"/>
        <v>595</v>
      </c>
      <c r="M357" s="94">
        <f>M358</f>
        <v>0</v>
      </c>
      <c r="N357" s="94">
        <f t="shared" si="460"/>
        <v>0</v>
      </c>
      <c r="O357" s="94">
        <f t="shared" si="460"/>
        <v>0</v>
      </c>
      <c r="P357" s="94">
        <f t="shared" si="460"/>
        <v>0</v>
      </c>
      <c r="Q357" s="94">
        <f t="shared" si="460"/>
        <v>0</v>
      </c>
      <c r="R357" s="74">
        <f t="shared" si="363"/>
        <v>3693</v>
      </c>
      <c r="S357" s="74">
        <f t="shared" si="364"/>
        <v>3098</v>
      </c>
      <c r="T357" s="74">
        <f t="shared" si="365"/>
        <v>1744</v>
      </c>
      <c r="U357" s="74">
        <f t="shared" si="366"/>
        <v>1354</v>
      </c>
      <c r="V357" s="74">
        <f t="shared" si="367"/>
        <v>595</v>
      </c>
      <c r="W357" s="94">
        <f>W358</f>
        <v>0</v>
      </c>
      <c r="X357" s="94">
        <f t="shared" si="461"/>
        <v>595</v>
      </c>
      <c r="Y357" s="94">
        <f t="shared" si="461"/>
        <v>595</v>
      </c>
      <c r="Z357" s="94">
        <f t="shared" si="461"/>
        <v>0</v>
      </c>
      <c r="AA357" s="94">
        <f t="shared" si="461"/>
        <v>-595</v>
      </c>
      <c r="AB357" s="74">
        <f t="shared" si="414"/>
        <v>3693</v>
      </c>
      <c r="AC357" s="74">
        <f t="shared" si="415"/>
        <v>3693</v>
      </c>
      <c r="AD357" s="74">
        <f t="shared" si="416"/>
        <v>2339</v>
      </c>
      <c r="AE357" s="74">
        <f t="shared" si="417"/>
        <v>1354</v>
      </c>
      <c r="AF357" s="74">
        <f t="shared" si="418"/>
        <v>0</v>
      </c>
      <c r="AG357" s="94">
        <f>AG358</f>
        <v>-388</v>
      </c>
      <c r="AH357" s="94">
        <f t="shared" si="462"/>
        <v>-388</v>
      </c>
      <c r="AI357" s="94">
        <f t="shared" si="462"/>
        <v>-388</v>
      </c>
      <c r="AJ357" s="94">
        <f t="shared" si="462"/>
        <v>0</v>
      </c>
      <c r="AK357" s="94">
        <f t="shared" si="462"/>
        <v>0</v>
      </c>
      <c r="AL357" s="74">
        <f t="shared" si="420"/>
        <v>3305</v>
      </c>
      <c r="AM357" s="74">
        <f t="shared" si="421"/>
        <v>3305</v>
      </c>
      <c r="AN357" s="74">
        <f t="shared" si="422"/>
        <v>1951</v>
      </c>
      <c r="AO357" s="74">
        <f t="shared" si="423"/>
        <v>1354</v>
      </c>
      <c r="AP357" s="74">
        <f t="shared" si="424"/>
        <v>0</v>
      </c>
    </row>
    <row r="358" spans="1:42" s="39" customFormat="1" ht="28.5">
      <c r="A358" s="31"/>
      <c r="B358" s="10" t="s">
        <v>184</v>
      </c>
      <c r="C358" s="27"/>
      <c r="D358" s="15" t="s">
        <v>53</v>
      </c>
      <c r="E358" s="15" t="s">
        <v>49</v>
      </c>
      <c r="F358" s="15" t="s">
        <v>218</v>
      </c>
      <c r="G358" s="15" t="s">
        <v>199</v>
      </c>
      <c r="H358" s="74">
        <f>I358+L358</f>
        <v>3693</v>
      </c>
      <c r="I358" s="74">
        <f>J358+K358</f>
        <v>3098</v>
      </c>
      <c r="J358" s="54">
        <v>1744</v>
      </c>
      <c r="K358" s="54">
        <v>1354</v>
      </c>
      <c r="L358" s="54">
        <v>595</v>
      </c>
      <c r="M358" s="94">
        <f>N358+Q358</f>
        <v>0</v>
      </c>
      <c r="N358" s="94">
        <f>O358+P358</f>
        <v>0</v>
      </c>
      <c r="O358" s="95"/>
      <c r="P358" s="95"/>
      <c r="Q358" s="95"/>
      <c r="R358" s="74">
        <f t="shared" si="363"/>
        <v>3693</v>
      </c>
      <c r="S358" s="74">
        <f t="shared" si="364"/>
        <v>3098</v>
      </c>
      <c r="T358" s="54">
        <f t="shared" si="365"/>
        <v>1744</v>
      </c>
      <c r="U358" s="54">
        <f t="shared" si="366"/>
        <v>1354</v>
      </c>
      <c r="V358" s="54">
        <f t="shared" si="367"/>
        <v>595</v>
      </c>
      <c r="W358" s="94">
        <f>X358+AA358</f>
        <v>0</v>
      </c>
      <c r="X358" s="94">
        <f>Y358+Z358</f>
        <v>595</v>
      </c>
      <c r="Y358" s="95">
        <v>595</v>
      </c>
      <c r="Z358" s="95"/>
      <c r="AA358" s="95">
        <v>-595</v>
      </c>
      <c r="AB358" s="74">
        <f t="shared" si="414"/>
        <v>3693</v>
      </c>
      <c r="AC358" s="74">
        <f t="shared" si="415"/>
        <v>3693</v>
      </c>
      <c r="AD358" s="54">
        <f t="shared" si="416"/>
        <v>2339</v>
      </c>
      <c r="AE358" s="54">
        <f t="shared" si="417"/>
        <v>1354</v>
      </c>
      <c r="AF358" s="54">
        <f t="shared" si="418"/>
        <v>0</v>
      </c>
      <c r="AG358" s="94">
        <f>AH358+AK358</f>
        <v>-388</v>
      </c>
      <c r="AH358" s="94">
        <f>AI358+AJ358</f>
        <v>-388</v>
      </c>
      <c r="AI358" s="95">
        <f>-1-305-82</f>
        <v>-388</v>
      </c>
      <c r="AJ358" s="95"/>
      <c r="AK358" s="95"/>
      <c r="AL358" s="74">
        <f t="shared" si="420"/>
        <v>3305</v>
      </c>
      <c r="AM358" s="74">
        <f t="shared" si="421"/>
        <v>3305</v>
      </c>
      <c r="AN358" s="54">
        <f t="shared" si="422"/>
        <v>1951</v>
      </c>
      <c r="AO358" s="54">
        <f t="shared" si="423"/>
        <v>1354</v>
      </c>
      <c r="AP358" s="54">
        <f t="shared" si="424"/>
        <v>0</v>
      </c>
    </row>
    <row r="359" spans="1:42" s="39" customFormat="1" ht="14.25">
      <c r="A359" s="29"/>
      <c r="B359" s="8" t="s">
        <v>222</v>
      </c>
      <c r="C359" s="27"/>
      <c r="D359" s="13" t="s">
        <v>53</v>
      </c>
      <c r="E359" s="13" t="s">
        <v>144</v>
      </c>
      <c r="F359" s="13"/>
      <c r="G359" s="13"/>
      <c r="H359" s="76">
        <f aca="true" t="shared" si="463" ref="H359:Q359">H360+H363</f>
        <v>21708</v>
      </c>
      <c r="I359" s="76">
        <f t="shared" si="463"/>
        <v>12753</v>
      </c>
      <c r="J359" s="76">
        <f t="shared" si="463"/>
        <v>12753</v>
      </c>
      <c r="K359" s="76">
        <f t="shared" si="463"/>
        <v>0</v>
      </c>
      <c r="L359" s="76">
        <f t="shared" si="463"/>
        <v>8955</v>
      </c>
      <c r="M359" s="109">
        <f t="shared" si="463"/>
        <v>0</v>
      </c>
      <c r="N359" s="109">
        <f t="shared" si="463"/>
        <v>0</v>
      </c>
      <c r="O359" s="109">
        <f t="shared" si="463"/>
        <v>0</v>
      </c>
      <c r="P359" s="109">
        <f t="shared" si="463"/>
        <v>0</v>
      </c>
      <c r="Q359" s="109">
        <f t="shared" si="463"/>
        <v>0</v>
      </c>
      <c r="R359" s="76">
        <f t="shared" si="363"/>
        <v>21708</v>
      </c>
      <c r="S359" s="76">
        <f t="shared" si="364"/>
        <v>12753</v>
      </c>
      <c r="T359" s="76">
        <f t="shared" si="365"/>
        <v>12753</v>
      </c>
      <c r="U359" s="76">
        <f t="shared" si="366"/>
        <v>0</v>
      </c>
      <c r="V359" s="76">
        <f t="shared" si="367"/>
        <v>8955</v>
      </c>
      <c r="W359" s="109">
        <f>W360+W363</f>
        <v>0</v>
      </c>
      <c r="X359" s="109">
        <f>X360+X363</f>
        <v>8955</v>
      </c>
      <c r="Y359" s="109">
        <f>Y360+Y363</f>
        <v>8955</v>
      </c>
      <c r="Z359" s="109">
        <f>Z360+Z363</f>
        <v>0</v>
      </c>
      <c r="AA359" s="109">
        <f>AA360+AA363</f>
        <v>-8955</v>
      </c>
      <c r="AB359" s="76">
        <f t="shared" si="414"/>
        <v>21708</v>
      </c>
      <c r="AC359" s="76">
        <f t="shared" si="415"/>
        <v>21708</v>
      </c>
      <c r="AD359" s="76">
        <f t="shared" si="416"/>
        <v>21708</v>
      </c>
      <c r="AE359" s="76">
        <f t="shared" si="417"/>
        <v>0</v>
      </c>
      <c r="AF359" s="76">
        <f t="shared" si="418"/>
        <v>0</v>
      </c>
      <c r="AG359" s="109">
        <f>AG360+AG363</f>
        <v>-4320</v>
      </c>
      <c r="AH359" s="109">
        <f>AH360+AH363</f>
        <v>-4320</v>
      </c>
      <c r="AI359" s="109">
        <f>AI360+AI363</f>
        <v>-4320</v>
      </c>
      <c r="AJ359" s="109">
        <f>AJ360+AJ363</f>
        <v>0</v>
      </c>
      <c r="AK359" s="109">
        <f>AK360+AK363</f>
        <v>0</v>
      </c>
      <c r="AL359" s="76">
        <f t="shared" si="420"/>
        <v>17388</v>
      </c>
      <c r="AM359" s="76">
        <f t="shared" si="421"/>
        <v>17388</v>
      </c>
      <c r="AN359" s="76">
        <f t="shared" si="422"/>
        <v>17388</v>
      </c>
      <c r="AO359" s="76">
        <f t="shared" si="423"/>
        <v>0</v>
      </c>
      <c r="AP359" s="76">
        <f t="shared" si="424"/>
        <v>0</v>
      </c>
    </row>
    <row r="360" spans="1:42" s="39" customFormat="1" ht="28.5">
      <c r="A360" s="31"/>
      <c r="B360" s="10" t="s">
        <v>115</v>
      </c>
      <c r="C360" s="27"/>
      <c r="D360" s="15" t="s">
        <v>53</v>
      </c>
      <c r="E360" s="15" t="s">
        <v>144</v>
      </c>
      <c r="F360" s="15">
        <v>4700000</v>
      </c>
      <c r="G360" s="15"/>
      <c r="H360" s="74">
        <f>H361</f>
        <v>17783</v>
      </c>
      <c r="I360" s="74">
        <f>I361</f>
        <v>12753</v>
      </c>
      <c r="J360" s="74">
        <f aca="true" t="shared" si="464" ref="I360:L361">J361</f>
        <v>12753</v>
      </c>
      <c r="K360" s="74">
        <f t="shared" si="464"/>
        <v>0</v>
      </c>
      <c r="L360" s="74">
        <f t="shared" si="464"/>
        <v>5030</v>
      </c>
      <c r="M360" s="94">
        <f>M361</f>
        <v>0</v>
      </c>
      <c r="N360" s="94">
        <f>N361</f>
        <v>0</v>
      </c>
      <c r="O360" s="94">
        <f aca="true" t="shared" si="465" ref="N360:Q361">O361</f>
        <v>0</v>
      </c>
      <c r="P360" s="94">
        <f t="shared" si="465"/>
        <v>0</v>
      </c>
      <c r="Q360" s="94">
        <f t="shared" si="465"/>
        <v>0</v>
      </c>
      <c r="R360" s="74">
        <f t="shared" si="363"/>
        <v>17783</v>
      </c>
      <c r="S360" s="74">
        <f t="shared" si="364"/>
        <v>12753</v>
      </c>
      <c r="T360" s="74">
        <f t="shared" si="365"/>
        <v>12753</v>
      </c>
      <c r="U360" s="74">
        <f t="shared" si="366"/>
        <v>0</v>
      </c>
      <c r="V360" s="74">
        <f t="shared" si="367"/>
        <v>5030</v>
      </c>
      <c r="W360" s="94">
        <f>W361</f>
        <v>0</v>
      </c>
      <c r="X360" s="94">
        <f>X361</f>
        <v>5030</v>
      </c>
      <c r="Y360" s="94">
        <f aca="true" t="shared" si="466" ref="X360:AA361">Y361</f>
        <v>5030</v>
      </c>
      <c r="Z360" s="94">
        <f t="shared" si="466"/>
        <v>0</v>
      </c>
      <c r="AA360" s="94">
        <f t="shared" si="466"/>
        <v>-5030</v>
      </c>
      <c r="AB360" s="74">
        <f t="shared" si="414"/>
        <v>17783</v>
      </c>
      <c r="AC360" s="74">
        <f t="shared" si="415"/>
        <v>17783</v>
      </c>
      <c r="AD360" s="74">
        <f t="shared" si="416"/>
        <v>17783</v>
      </c>
      <c r="AE360" s="74">
        <f t="shared" si="417"/>
        <v>0</v>
      </c>
      <c r="AF360" s="74">
        <f t="shared" si="418"/>
        <v>0</v>
      </c>
      <c r="AG360" s="94">
        <f>AG361</f>
        <v>-4320</v>
      </c>
      <c r="AH360" s="94">
        <f>AH361</f>
        <v>-4320</v>
      </c>
      <c r="AI360" s="94">
        <f aca="true" t="shared" si="467" ref="AH360:AK361">AI361</f>
        <v>-4320</v>
      </c>
      <c r="AJ360" s="94">
        <f t="shared" si="467"/>
        <v>0</v>
      </c>
      <c r="AK360" s="94">
        <f t="shared" si="467"/>
        <v>0</v>
      </c>
      <c r="AL360" s="74">
        <f t="shared" si="420"/>
        <v>13463</v>
      </c>
      <c r="AM360" s="74">
        <f t="shared" si="421"/>
        <v>13463</v>
      </c>
      <c r="AN360" s="74">
        <f t="shared" si="422"/>
        <v>13463</v>
      </c>
      <c r="AO360" s="74">
        <f t="shared" si="423"/>
        <v>0</v>
      </c>
      <c r="AP360" s="74">
        <f t="shared" si="424"/>
        <v>0</v>
      </c>
    </row>
    <row r="361" spans="1:42" s="39" customFormat="1" ht="28.5">
      <c r="A361" s="31"/>
      <c r="B361" s="10" t="s">
        <v>86</v>
      </c>
      <c r="C361" s="27"/>
      <c r="D361" s="15" t="s">
        <v>53</v>
      </c>
      <c r="E361" s="15" t="s">
        <v>144</v>
      </c>
      <c r="F361" s="15" t="s">
        <v>218</v>
      </c>
      <c r="G361" s="15"/>
      <c r="H361" s="74">
        <f>H362</f>
        <v>17783</v>
      </c>
      <c r="I361" s="74">
        <f t="shared" si="464"/>
        <v>12753</v>
      </c>
      <c r="J361" s="74">
        <f t="shared" si="464"/>
        <v>12753</v>
      </c>
      <c r="K361" s="74">
        <f t="shared" si="464"/>
        <v>0</v>
      </c>
      <c r="L361" s="74">
        <f t="shared" si="464"/>
        <v>5030</v>
      </c>
      <c r="M361" s="94">
        <f>M362</f>
        <v>0</v>
      </c>
      <c r="N361" s="94">
        <f t="shared" si="465"/>
        <v>0</v>
      </c>
      <c r="O361" s="94">
        <f t="shared" si="465"/>
        <v>0</v>
      </c>
      <c r="P361" s="94">
        <f t="shared" si="465"/>
        <v>0</v>
      </c>
      <c r="Q361" s="94">
        <f t="shared" si="465"/>
        <v>0</v>
      </c>
      <c r="R361" s="74">
        <f t="shared" si="363"/>
        <v>17783</v>
      </c>
      <c r="S361" s="74">
        <f t="shared" si="364"/>
        <v>12753</v>
      </c>
      <c r="T361" s="74">
        <f t="shared" si="365"/>
        <v>12753</v>
      </c>
      <c r="U361" s="74">
        <f t="shared" si="366"/>
        <v>0</v>
      </c>
      <c r="V361" s="74">
        <f t="shared" si="367"/>
        <v>5030</v>
      </c>
      <c r="W361" s="94">
        <f>W362</f>
        <v>0</v>
      </c>
      <c r="X361" s="94">
        <f t="shared" si="466"/>
        <v>5030</v>
      </c>
      <c r="Y361" s="94">
        <f t="shared" si="466"/>
        <v>5030</v>
      </c>
      <c r="Z361" s="94">
        <f t="shared" si="466"/>
        <v>0</v>
      </c>
      <c r="AA361" s="94">
        <f t="shared" si="466"/>
        <v>-5030</v>
      </c>
      <c r="AB361" s="74">
        <f t="shared" si="414"/>
        <v>17783</v>
      </c>
      <c r="AC361" s="74">
        <f t="shared" si="415"/>
        <v>17783</v>
      </c>
      <c r="AD361" s="74">
        <f t="shared" si="416"/>
        <v>17783</v>
      </c>
      <c r="AE361" s="74">
        <f t="shared" si="417"/>
        <v>0</v>
      </c>
      <c r="AF361" s="74">
        <f t="shared" si="418"/>
        <v>0</v>
      </c>
      <c r="AG361" s="94">
        <f>AG362</f>
        <v>-4320</v>
      </c>
      <c r="AH361" s="94">
        <f t="shared" si="467"/>
        <v>-4320</v>
      </c>
      <c r="AI361" s="94">
        <f t="shared" si="467"/>
        <v>-4320</v>
      </c>
      <c r="AJ361" s="94">
        <f t="shared" si="467"/>
        <v>0</v>
      </c>
      <c r="AK361" s="94">
        <f t="shared" si="467"/>
        <v>0</v>
      </c>
      <c r="AL361" s="74">
        <f t="shared" si="420"/>
        <v>13463</v>
      </c>
      <c r="AM361" s="74">
        <f t="shared" si="421"/>
        <v>13463</v>
      </c>
      <c r="AN361" s="74">
        <f t="shared" si="422"/>
        <v>13463</v>
      </c>
      <c r="AO361" s="74">
        <f t="shared" si="423"/>
        <v>0</v>
      </c>
      <c r="AP361" s="74">
        <f t="shared" si="424"/>
        <v>0</v>
      </c>
    </row>
    <row r="362" spans="1:42" s="39" customFormat="1" ht="28.5">
      <c r="A362" s="31"/>
      <c r="B362" s="10" t="s">
        <v>184</v>
      </c>
      <c r="C362" s="27"/>
      <c r="D362" s="15" t="s">
        <v>53</v>
      </c>
      <c r="E362" s="15" t="s">
        <v>144</v>
      </c>
      <c r="F362" s="15" t="s">
        <v>218</v>
      </c>
      <c r="G362" s="15" t="s">
        <v>199</v>
      </c>
      <c r="H362" s="74">
        <f>I362+L362</f>
        <v>17783</v>
      </c>
      <c r="I362" s="74">
        <f>J362+K362</f>
        <v>12753</v>
      </c>
      <c r="J362" s="54">
        <v>12753</v>
      </c>
      <c r="K362" s="54"/>
      <c r="L362" s="54">
        <v>5030</v>
      </c>
      <c r="M362" s="94">
        <f>N362+Q362</f>
        <v>0</v>
      </c>
      <c r="N362" s="94">
        <f>O362+P362</f>
        <v>0</v>
      </c>
      <c r="O362" s="95"/>
      <c r="P362" s="95"/>
      <c r="Q362" s="95"/>
      <c r="R362" s="74">
        <f aca="true" t="shared" si="468" ref="R362:R425">M362+H362</f>
        <v>17783</v>
      </c>
      <c r="S362" s="74">
        <f aca="true" t="shared" si="469" ref="S362:S425">N362+I362</f>
        <v>12753</v>
      </c>
      <c r="T362" s="54">
        <f aca="true" t="shared" si="470" ref="T362:T425">O362+J362</f>
        <v>12753</v>
      </c>
      <c r="U362" s="54">
        <f aca="true" t="shared" si="471" ref="U362:U425">P362+K362</f>
        <v>0</v>
      </c>
      <c r="V362" s="54">
        <f aca="true" t="shared" si="472" ref="V362:V425">Q362+L362</f>
        <v>5030</v>
      </c>
      <c r="W362" s="94">
        <f>X362+AA362</f>
        <v>0</v>
      </c>
      <c r="X362" s="94">
        <f>Y362+Z362</f>
        <v>5030</v>
      </c>
      <c r="Y362" s="95">
        <v>5030</v>
      </c>
      <c r="Z362" s="95"/>
      <c r="AA362" s="95">
        <v>-5030</v>
      </c>
      <c r="AB362" s="74">
        <f t="shared" si="414"/>
        <v>17783</v>
      </c>
      <c r="AC362" s="74">
        <f t="shared" si="415"/>
        <v>17783</v>
      </c>
      <c r="AD362" s="54">
        <f t="shared" si="416"/>
        <v>17783</v>
      </c>
      <c r="AE362" s="54">
        <f t="shared" si="417"/>
        <v>0</v>
      </c>
      <c r="AF362" s="54">
        <f t="shared" si="418"/>
        <v>0</v>
      </c>
      <c r="AG362" s="94">
        <f>AH362+AK362</f>
        <v>-4320</v>
      </c>
      <c r="AH362" s="94">
        <f>AI362+AJ362</f>
        <v>-4320</v>
      </c>
      <c r="AI362" s="95">
        <f>-334-3141-845</f>
        <v>-4320</v>
      </c>
      <c r="AJ362" s="95"/>
      <c r="AK362" s="95"/>
      <c r="AL362" s="74">
        <f t="shared" si="420"/>
        <v>13463</v>
      </c>
      <c r="AM362" s="74">
        <f t="shared" si="421"/>
        <v>13463</v>
      </c>
      <c r="AN362" s="54">
        <f t="shared" si="422"/>
        <v>13463</v>
      </c>
      <c r="AO362" s="54">
        <f t="shared" si="423"/>
        <v>0</v>
      </c>
      <c r="AP362" s="54">
        <f t="shared" si="424"/>
        <v>0</v>
      </c>
    </row>
    <row r="363" spans="1:42" s="39" customFormat="1" ht="28.5">
      <c r="A363" s="31"/>
      <c r="B363" s="10" t="s">
        <v>201</v>
      </c>
      <c r="C363" s="27"/>
      <c r="D363" s="15" t="s">
        <v>53</v>
      </c>
      <c r="E363" s="15" t="s">
        <v>144</v>
      </c>
      <c r="F363" s="15" t="s">
        <v>153</v>
      </c>
      <c r="G363" s="15"/>
      <c r="H363" s="74">
        <f aca="true" t="shared" si="473" ref="H363:Q363">H364</f>
        <v>3925</v>
      </c>
      <c r="I363" s="74">
        <f t="shared" si="473"/>
        <v>0</v>
      </c>
      <c r="J363" s="74">
        <f t="shared" si="473"/>
        <v>0</v>
      </c>
      <c r="K363" s="74">
        <f t="shared" si="473"/>
        <v>0</v>
      </c>
      <c r="L363" s="74">
        <f t="shared" si="473"/>
        <v>3925</v>
      </c>
      <c r="M363" s="94">
        <f t="shared" si="473"/>
        <v>0</v>
      </c>
      <c r="N363" s="94">
        <f t="shared" si="473"/>
        <v>0</v>
      </c>
      <c r="O363" s="94">
        <f t="shared" si="473"/>
        <v>0</v>
      </c>
      <c r="P363" s="94">
        <f t="shared" si="473"/>
        <v>0</v>
      </c>
      <c r="Q363" s="94">
        <f t="shared" si="473"/>
        <v>0</v>
      </c>
      <c r="R363" s="74">
        <f t="shared" si="468"/>
        <v>3925</v>
      </c>
      <c r="S363" s="74">
        <f t="shared" si="469"/>
        <v>0</v>
      </c>
      <c r="T363" s="74">
        <f t="shared" si="470"/>
        <v>0</v>
      </c>
      <c r="U363" s="74">
        <f t="shared" si="471"/>
        <v>0</v>
      </c>
      <c r="V363" s="74">
        <f t="shared" si="472"/>
        <v>3925</v>
      </c>
      <c r="W363" s="94">
        <f>W364</f>
        <v>0</v>
      </c>
      <c r="X363" s="94">
        <f>X364</f>
        <v>3925</v>
      </c>
      <c r="Y363" s="94">
        <f>Y364</f>
        <v>3925</v>
      </c>
      <c r="Z363" s="94">
        <f>Z364</f>
        <v>0</v>
      </c>
      <c r="AA363" s="94">
        <f>AA364</f>
        <v>-3925</v>
      </c>
      <c r="AB363" s="74">
        <f t="shared" si="414"/>
        <v>3925</v>
      </c>
      <c r="AC363" s="74">
        <f t="shared" si="415"/>
        <v>3925</v>
      </c>
      <c r="AD363" s="74">
        <f t="shared" si="416"/>
        <v>3925</v>
      </c>
      <c r="AE363" s="74">
        <f t="shared" si="417"/>
        <v>0</v>
      </c>
      <c r="AF363" s="74">
        <f t="shared" si="418"/>
        <v>0</v>
      </c>
      <c r="AG363" s="94">
        <f>AG364</f>
        <v>0</v>
      </c>
      <c r="AH363" s="94">
        <f>AH364</f>
        <v>0</v>
      </c>
      <c r="AI363" s="94">
        <f>AI364</f>
        <v>0</v>
      </c>
      <c r="AJ363" s="94">
        <f>AJ364</f>
        <v>0</v>
      </c>
      <c r="AK363" s="94">
        <f>AK364</f>
        <v>0</v>
      </c>
      <c r="AL363" s="74">
        <f t="shared" si="420"/>
        <v>3925</v>
      </c>
      <c r="AM363" s="74">
        <f t="shared" si="421"/>
        <v>3925</v>
      </c>
      <c r="AN363" s="74">
        <f t="shared" si="422"/>
        <v>3925</v>
      </c>
      <c r="AO363" s="74">
        <f t="shared" si="423"/>
        <v>0</v>
      </c>
      <c r="AP363" s="74">
        <f t="shared" si="424"/>
        <v>0</v>
      </c>
    </row>
    <row r="364" spans="1:42" s="39" customFormat="1" ht="57">
      <c r="A364" s="31"/>
      <c r="B364" s="10" t="s">
        <v>223</v>
      </c>
      <c r="C364" s="27"/>
      <c r="D364" s="15" t="s">
        <v>53</v>
      </c>
      <c r="E364" s="15" t="s">
        <v>144</v>
      </c>
      <c r="F364" s="15" t="s">
        <v>224</v>
      </c>
      <c r="G364" s="15"/>
      <c r="H364" s="74">
        <f aca="true" t="shared" si="474" ref="H364:Q364">H365+H367</f>
        <v>3925</v>
      </c>
      <c r="I364" s="74">
        <f t="shared" si="474"/>
        <v>0</v>
      </c>
      <c r="J364" s="74">
        <f t="shared" si="474"/>
        <v>0</v>
      </c>
      <c r="K364" s="74">
        <f t="shared" si="474"/>
        <v>0</v>
      </c>
      <c r="L364" s="74">
        <f t="shared" si="474"/>
        <v>3925</v>
      </c>
      <c r="M364" s="94">
        <f t="shared" si="474"/>
        <v>0</v>
      </c>
      <c r="N364" s="94">
        <f t="shared" si="474"/>
        <v>0</v>
      </c>
      <c r="O364" s="94">
        <f t="shared" si="474"/>
        <v>0</v>
      </c>
      <c r="P364" s="94">
        <f t="shared" si="474"/>
        <v>0</v>
      </c>
      <c r="Q364" s="94">
        <f t="shared" si="474"/>
        <v>0</v>
      </c>
      <c r="R364" s="74">
        <f t="shared" si="468"/>
        <v>3925</v>
      </c>
      <c r="S364" s="74">
        <f t="shared" si="469"/>
        <v>0</v>
      </c>
      <c r="T364" s="74">
        <f t="shared" si="470"/>
        <v>0</v>
      </c>
      <c r="U364" s="74">
        <f t="shared" si="471"/>
        <v>0</v>
      </c>
      <c r="V364" s="74">
        <f t="shared" si="472"/>
        <v>3925</v>
      </c>
      <c r="W364" s="94">
        <f>W365+W367</f>
        <v>0</v>
      </c>
      <c r="X364" s="94">
        <f>X365+X367</f>
        <v>3925</v>
      </c>
      <c r="Y364" s="94">
        <f>Y365+Y367</f>
        <v>3925</v>
      </c>
      <c r="Z364" s="94">
        <f>Z365+Z367</f>
        <v>0</v>
      </c>
      <c r="AA364" s="94">
        <f>AA365+AA367</f>
        <v>-3925</v>
      </c>
      <c r="AB364" s="74">
        <f t="shared" si="414"/>
        <v>3925</v>
      </c>
      <c r="AC364" s="74">
        <f t="shared" si="415"/>
        <v>3925</v>
      </c>
      <c r="AD364" s="74">
        <f t="shared" si="416"/>
        <v>3925</v>
      </c>
      <c r="AE364" s="74">
        <f t="shared" si="417"/>
        <v>0</v>
      </c>
      <c r="AF364" s="74">
        <f t="shared" si="418"/>
        <v>0</v>
      </c>
      <c r="AG364" s="94">
        <f>AG365+AG367</f>
        <v>0</v>
      </c>
      <c r="AH364" s="94">
        <f>AH365+AH367</f>
        <v>0</v>
      </c>
      <c r="AI364" s="94">
        <f>AI365+AI367</f>
        <v>0</v>
      </c>
      <c r="AJ364" s="94">
        <f>AJ365+AJ367</f>
        <v>0</v>
      </c>
      <c r="AK364" s="94">
        <f>AK365+AK367</f>
        <v>0</v>
      </c>
      <c r="AL364" s="74">
        <f t="shared" si="420"/>
        <v>3925</v>
      </c>
      <c r="AM364" s="74">
        <f t="shared" si="421"/>
        <v>3925</v>
      </c>
      <c r="AN364" s="74">
        <f t="shared" si="422"/>
        <v>3925</v>
      </c>
      <c r="AO364" s="74">
        <f t="shared" si="423"/>
        <v>0</v>
      </c>
      <c r="AP364" s="74">
        <f t="shared" si="424"/>
        <v>0</v>
      </c>
    </row>
    <row r="365" spans="1:42" s="39" customFormat="1" ht="71.25">
      <c r="A365" s="31"/>
      <c r="B365" s="10" t="s">
        <v>227</v>
      </c>
      <c r="C365" s="27"/>
      <c r="D365" s="15" t="s">
        <v>53</v>
      </c>
      <c r="E365" s="15" t="s">
        <v>144</v>
      </c>
      <c r="F365" s="15" t="s">
        <v>225</v>
      </c>
      <c r="G365" s="15"/>
      <c r="H365" s="54">
        <f aca="true" t="shared" si="475" ref="H365:Q365">H366</f>
        <v>3925</v>
      </c>
      <c r="I365" s="54">
        <f t="shared" si="475"/>
        <v>0</v>
      </c>
      <c r="J365" s="54">
        <f t="shared" si="475"/>
        <v>0</v>
      </c>
      <c r="K365" s="54">
        <f t="shared" si="475"/>
        <v>0</v>
      </c>
      <c r="L365" s="54">
        <f t="shared" si="475"/>
        <v>3925</v>
      </c>
      <c r="M365" s="95">
        <f t="shared" si="475"/>
        <v>0</v>
      </c>
      <c r="N365" s="95">
        <f t="shared" si="475"/>
        <v>0</v>
      </c>
      <c r="O365" s="95">
        <f t="shared" si="475"/>
        <v>0</v>
      </c>
      <c r="P365" s="95">
        <f t="shared" si="475"/>
        <v>0</v>
      </c>
      <c r="Q365" s="95">
        <f t="shared" si="475"/>
        <v>0</v>
      </c>
      <c r="R365" s="54">
        <f t="shared" si="468"/>
        <v>3925</v>
      </c>
      <c r="S365" s="54">
        <f t="shared" si="469"/>
        <v>0</v>
      </c>
      <c r="T365" s="54">
        <f t="shared" si="470"/>
        <v>0</v>
      </c>
      <c r="U365" s="54">
        <f t="shared" si="471"/>
        <v>0</v>
      </c>
      <c r="V365" s="54">
        <f t="shared" si="472"/>
        <v>3925</v>
      </c>
      <c r="W365" s="95">
        <f>W366</f>
        <v>0</v>
      </c>
      <c r="X365" s="95">
        <f>X366</f>
        <v>3925</v>
      </c>
      <c r="Y365" s="95">
        <f>Y366</f>
        <v>3925</v>
      </c>
      <c r="Z365" s="95">
        <f>Z366</f>
        <v>0</v>
      </c>
      <c r="AA365" s="95">
        <f>AA366</f>
        <v>-3925</v>
      </c>
      <c r="AB365" s="54">
        <f t="shared" si="414"/>
        <v>3925</v>
      </c>
      <c r="AC365" s="54">
        <f t="shared" si="415"/>
        <v>3925</v>
      </c>
      <c r="AD365" s="54">
        <f t="shared" si="416"/>
        <v>3925</v>
      </c>
      <c r="AE365" s="54">
        <f t="shared" si="417"/>
        <v>0</v>
      </c>
      <c r="AF365" s="54">
        <f t="shared" si="418"/>
        <v>0</v>
      </c>
      <c r="AG365" s="95">
        <f>AG366</f>
        <v>0</v>
      </c>
      <c r="AH365" s="95">
        <f>AH366</f>
        <v>0</v>
      </c>
      <c r="AI365" s="95">
        <f>AI366</f>
        <v>0</v>
      </c>
      <c r="AJ365" s="95">
        <f>AJ366</f>
        <v>0</v>
      </c>
      <c r="AK365" s="95">
        <f>AK366</f>
        <v>0</v>
      </c>
      <c r="AL365" s="54">
        <f t="shared" si="420"/>
        <v>3925</v>
      </c>
      <c r="AM365" s="54">
        <f t="shared" si="421"/>
        <v>3925</v>
      </c>
      <c r="AN365" s="54">
        <f t="shared" si="422"/>
        <v>3925</v>
      </c>
      <c r="AO365" s="54">
        <f t="shared" si="423"/>
        <v>0</v>
      </c>
      <c r="AP365" s="54">
        <f t="shared" si="424"/>
        <v>0</v>
      </c>
    </row>
    <row r="366" spans="1:42" s="39" customFormat="1" ht="28.5">
      <c r="A366" s="31"/>
      <c r="B366" s="10" t="s">
        <v>184</v>
      </c>
      <c r="C366" s="27"/>
      <c r="D366" s="15" t="s">
        <v>53</v>
      </c>
      <c r="E366" s="15" t="s">
        <v>144</v>
      </c>
      <c r="F366" s="15" t="s">
        <v>225</v>
      </c>
      <c r="G366" s="15" t="s">
        <v>199</v>
      </c>
      <c r="H366" s="74">
        <f>I366+L366</f>
        <v>3925</v>
      </c>
      <c r="I366" s="74">
        <f>J366+K366</f>
        <v>0</v>
      </c>
      <c r="J366" s="54"/>
      <c r="K366" s="54"/>
      <c r="L366" s="54">
        <v>3925</v>
      </c>
      <c r="M366" s="94">
        <f>N366+Q366</f>
        <v>0</v>
      </c>
      <c r="N366" s="94">
        <f>O366+P366</f>
        <v>0</v>
      </c>
      <c r="O366" s="95"/>
      <c r="P366" s="95"/>
      <c r="Q366" s="95"/>
      <c r="R366" s="74">
        <f t="shared" si="468"/>
        <v>3925</v>
      </c>
      <c r="S366" s="74">
        <f t="shared" si="469"/>
        <v>0</v>
      </c>
      <c r="T366" s="54">
        <f t="shared" si="470"/>
        <v>0</v>
      </c>
      <c r="U366" s="54">
        <f t="shared" si="471"/>
        <v>0</v>
      </c>
      <c r="V366" s="54">
        <f t="shared" si="472"/>
        <v>3925</v>
      </c>
      <c r="W366" s="94">
        <f>X366+AA366</f>
        <v>0</v>
      </c>
      <c r="X366" s="94">
        <f>Y366+Z366</f>
        <v>3925</v>
      </c>
      <c r="Y366" s="95">
        <v>3925</v>
      </c>
      <c r="Z366" s="95"/>
      <c r="AA366" s="95">
        <v>-3925</v>
      </c>
      <c r="AB366" s="74">
        <f t="shared" si="414"/>
        <v>3925</v>
      </c>
      <c r="AC366" s="74">
        <f t="shared" si="415"/>
        <v>3925</v>
      </c>
      <c r="AD366" s="54">
        <f t="shared" si="416"/>
        <v>3925</v>
      </c>
      <c r="AE366" s="54">
        <f t="shared" si="417"/>
        <v>0</v>
      </c>
      <c r="AF366" s="54">
        <f t="shared" si="418"/>
        <v>0</v>
      </c>
      <c r="AG366" s="94">
        <f>AH366+AK366</f>
        <v>0</v>
      </c>
      <c r="AH366" s="94">
        <f>AI366+AJ366</f>
        <v>0</v>
      </c>
      <c r="AI366" s="95"/>
      <c r="AJ366" s="95"/>
      <c r="AK366" s="95"/>
      <c r="AL366" s="74">
        <f t="shared" si="420"/>
        <v>3925</v>
      </c>
      <c r="AM366" s="74">
        <f t="shared" si="421"/>
        <v>3925</v>
      </c>
      <c r="AN366" s="54">
        <f t="shared" si="422"/>
        <v>3925</v>
      </c>
      <c r="AO366" s="54">
        <f t="shared" si="423"/>
        <v>0</v>
      </c>
      <c r="AP366" s="54">
        <f t="shared" si="424"/>
        <v>0</v>
      </c>
    </row>
    <row r="367" spans="1:42" s="39" customFormat="1" ht="85.5" customHeight="1" hidden="1">
      <c r="A367" s="31"/>
      <c r="B367" s="10" t="s">
        <v>228</v>
      </c>
      <c r="C367" s="27"/>
      <c r="D367" s="15" t="s">
        <v>53</v>
      </c>
      <c r="E367" s="15" t="s">
        <v>144</v>
      </c>
      <c r="F367" s="15" t="s">
        <v>226</v>
      </c>
      <c r="G367" s="15"/>
      <c r="H367" s="54">
        <f aca="true" t="shared" si="476" ref="H367:Q367">H368</f>
        <v>0</v>
      </c>
      <c r="I367" s="54">
        <f t="shared" si="476"/>
        <v>0</v>
      </c>
      <c r="J367" s="54">
        <f t="shared" si="476"/>
        <v>0</v>
      </c>
      <c r="K367" s="54">
        <f t="shared" si="476"/>
        <v>0</v>
      </c>
      <c r="L367" s="54">
        <f t="shared" si="476"/>
        <v>0</v>
      </c>
      <c r="M367" s="95">
        <f t="shared" si="476"/>
        <v>0</v>
      </c>
      <c r="N367" s="95">
        <f t="shared" si="476"/>
        <v>0</v>
      </c>
      <c r="O367" s="95">
        <f t="shared" si="476"/>
        <v>0</v>
      </c>
      <c r="P367" s="95">
        <f t="shared" si="476"/>
        <v>0</v>
      </c>
      <c r="Q367" s="95">
        <f t="shared" si="476"/>
        <v>0</v>
      </c>
      <c r="R367" s="54">
        <f t="shared" si="468"/>
        <v>0</v>
      </c>
      <c r="S367" s="54">
        <f t="shared" si="469"/>
        <v>0</v>
      </c>
      <c r="T367" s="54">
        <f t="shared" si="470"/>
        <v>0</v>
      </c>
      <c r="U367" s="54">
        <f t="shared" si="471"/>
        <v>0</v>
      </c>
      <c r="V367" s="54">
        <f t="shared" si="472"/>
        <v>0</v>
      </c>
      <c r="W367" s="95">
        <f>W368</f>
        <v>0</v>
      </c>
      <c r="X367" s="95">
        <f>X368</f>
        <v>0</v>
      </c>
      <c r="Y367" s="95">
        <f>Y368</f>
        <v>0</v>
      </c>
      <c r="Z367" s="95">
        <f>Z368</f>
        <v>0</v>
      </c>
      <c r="AA367" s="95">
        <f>AA368</f>
        <v>0</v>
      </c>
      <c r="AB367" s="54">
        <f t="shared" si="414"/>
        <v>0</v>
      </c>
      <c r="AC367" s="54">
        <f t="shared" si="415"/>
        <v>0</v>
      </c>
      <c r="AD367" s="54">
        <f t="shared" si="416"/>
        <v>0</v>
      </c>
      <c r="AE367" s="54">
        <f t="shared" si="417"/>
        <v>0</v>
      </c>
      <c r="AF367" s="54">
        <f t="shared" si="418"/>
        <v>0</v>
      </c>
      <c r="AG367" s="95">
        <f>AG368</f>
        <v>0</v>
      </c>
      <c r="AH367" s="95">
        <f>AH368</f>
        <v>0</v>
      </c>
      <c r="AI367" s="95">
        <f>AI368</f>
        <v>0</v>
      </c>
      <c r="AJ367" s="95">
        <f>AJ368</f>
        <v>0</v>
      </c>
      <c r="AK367" s="95">
        <f>AK368</f>
        <v>0</v>
      </c>
      <c r="AL367" s="54">
        <f t="shared" si="420"/>
        <v>0</v>
      </c>
      <c r="AM367" s="54">
        <f t="shared" si="421"/>
        <v>0</v>
      </c>
      <c r="AN367" s="54">
        <f t="shared" si="422"/>
        <v>0</v>
      </c>
      <c r="AO367" s="54">
        <f t="shared" si="423"/>
        <v>0</v>
      </c>
      <c r="AP367" s="54">
        <f t="shared" si="424"/>
        <v>0</v>
      </c>
    </row>
    <row r="368" spans="1:42" s="39" customFormat="1" ht="28.5" customHeight="1" hidden="1">
      <c r="A368" s="31"/>
      <c r="B368" s="10" t="s">
        <v>184</v>
      </c>
      <c r="C368" s="27"/>
      <c r="D368" s="15" t="s">
        <v>53</v>
      </c>
      <c r="E368" s="15" t="s">
        <v>144</v>
      </c>
      <c r="F368" s="15" t="s">
        <v>226</v>
      </c>
      <c r="G368" s="15" t="s">
        <v>199</v>
      </c>
      <c r="H368" s="74">
        <f>I368+L368</f>
        <v>0</v>
      </c>
      <c r="I368" s="74">
        <f>J368+K368</f>
        <v>0</v>
      </c>
      <c r="J368" s="54"/>
      <c r="K368" s="54"/>
      <c r="L368" s="54"/>
      <c r="M368" s="94">
        <f>N368+Q368</f>
        <v>0</v>
      </c>
      <c r="N368" s="94">
        <f>O368+P368</f>
        <v>0</v>
      </c>
      <c r="O368" s="95"/>
      <c r="P368" s="95"/>
      <c r="Q368" s="95"/>
      <c r="R368" s="74">
        <f t="shared" si="468"/>
        <v>0</v>
      </c>
      <c r="S368" s="74">
        <f t="shared" si="469"/>
        <v>0</v>
      </c>
      <c r="T368" s="54">
        <f t="shared" si="470"/>
        <v>0</v>
      </c>
      <c r="U368" s="54">
        <f t="shared" si="471"/>
        <v>0</v>
      </c>
      <c r="V368" s="54">
        <f t="shared" si="472"/>
        <v>0</v>
      </c>
      <c r="W368" s="94">
        <f>X368+AA368</f>
        <v>0</v>
      </c>
      <c r="X368" s="94">
        <f>Y368+Z368</f>
        <v>0</v>
      </c>
      <c r="Y368" s="95"/>
      <c r="Z368" s="95"/>
      <c r="AA368" s="95"/>
      <c r="AB368" s="74">
        <f t="shared" si="414"/>
        <v>0</v>
      </c>
      <c r="AC368" s="74">
        <f t="shared" si="415"/>
        <v>0</v>
      </c>
      <c r="AD368" s="54">
        <f t="shared" si="416"/>
        <v>0</v>
      </c>
      <c r="AE368" s="54">
        <f t="shared" si="417"/>
        <v>0</v>
      </c>
      <c r="AF368" s="54">
        <f t="shared" si="418"/>
        <v>0</v>
      </c>
      <c r="AG368" s="94">
        <f>AH368+AK368</f>
        <v>0</v>
      </c>
      <c r="AH368" s="94">
        <f>AI368+AJ368</f>
        <v>0</v>
      </c>
      <c r="AI368" s="95"/>
      <c r="AJ368" s="95"/>
      <c r="AK368" s="95"/>
      <c r="AL368" s="74">
        <f t="shared" si="420"/>
        <v>0</v>
      </c>
      <c r="AM368" s="74">
        <f t="shared" si="421"/>
        <v>0</v>
      </c>
      <c r="AN368" s="54">
        <f t="shared" si="422"/>
        <v>0</v>
      </c>
      <c r="AO368" s="54">
        <f t="shared" si="423"/>
        <v>0</v>
      </c>
      <c r="AP368" s="54">
        <f t="shared" si="424"/>
        <v>0</v>
      </c>
    </row>
    <row r="369" spans="1:42" s="39" customFormat="1" ht="14.25">
      <c r="A369" s="29"/>
      <c r="B369" s="8" t="s">
        <v>229</v>
      </c>
      <c r="C369" s="27"/>
      <c r="D369" s="13" t="s">
        <v>53</v>
      </c>
      <c r="E369" s="13" t="s">
        <v>52</v>
      </c>
      <c r="F369" s="13"/>
      <c r="G369" s="13"/>
      <c r="H369" s="76">
        <f aca="true" t="shared" si="477" ref="H369:Q369">H373+H376+H379+H370</f>
        <v>69821</v>
      </c>
      <c r="I369" s="76">
        <f t="shared" si="477"/>
        <v>38558</v>
      </c>
      <c r="J369" s="76">
        <f t="shared" si="477"/>
        <v>29667</v>
      </c>
      <c r="K369" s="76">
        <f t="shared" si="477"/>
        <v>8891</v>
      </c>
      <c r="L369" s="76">
        <f t="shared" si="477"/>
        <v>31263</v>
      </c>
      <c r="M369" s="109">
        <f t="shared" si="477"/>
        <v>0</v>
      </c>
      <c r="N369" s="109">
        <f t="shared" si="477"/>
        <v>0</v>
      </c>
      <c r="O369" s="109">
        <f t="shared" si="477"/>
        <v>0</v>
      </c>
      <c r="P369" s="109">
        <f t="shared" si="477"/>
        <v>0</v>
      </c>
      <c r="Q369" s="109">
        <f t="shared" si="477"/>
        <v>0</v>
      </c>
      <c r="R369" s="76">
        <f t="shared" si="468"/>
        <v>69821</v>
      </c>
      <c r="S369" s="76">
        <f t="shared" si="469"/>
        <v>38558</v>
      </c>
      <c r="T369" s="76">
        <f t="shared" si="470"/>
        <v>29667</v>
      </c>
      <c r="U369" s="76">
        <f t="shared" si="471"/>
        <v>8891</v>
      </c>
      <c r="V369" s="76">
        <f t="shared" si="472"/>
        <v>31263</v>
      </c>
      <c r="W369" s="109">
        <f>W373+W376+W379+W370</f>
        <v>0</v>
      </c>
      <c r="X369" s="109">
        <f>X373+X376+X379+X370</f>
        <v>31263</v>
      </c>
      <c r="Y369" s="109">
        <f>Y373+Y376+Y379+Y370</f>
        <v>31263</v>
      </c>
      <c r="Z369" s="109">
        <f>Z373+Z376+Z379+Z370</f>
        <v>0</v>
      </c>
      <c r="AA369" s="109">
        <f>AA373+AA376+AA379+AA370</f>
        <v>-31263</v>
      </c>
      <c r="AB369" s="76">
        <f t="shared" si="414"/>
        <v>69821</v>
      </c>
      <c r="AC369" s="76">
        <f t="shared" si="415"/>
        <v>69821</v>
      </c>
      <c r="AD369" s="76">
        <f t="shared" si="416"/>
        <v>60930</v>
      </c>
      <c r="AE369" s="76">
        <f t="shared" si="417"/>
        <v>8891</v>
      </c>
      <c r="AF369" s="76">
        <f t="shared" si="418"/>
        <v>0</v>
      </c>
      <c r="AG369" s="109">
        <f>AG373+AG376+AG379+AG370</f>
        <v>-13418</v>
      </c>
      <c r="AH369" s="109">
        <f>AH373+AH376+AH379+AH370</f>
        <v>-13418</v>
      </c>
      <c r="AI369" s="109">
        <f>AI373+AI376+AI379+AI370</f>
        <v>-13418</v>
      </c>
      <c r="AJ369" s="109">
        <f>AJ373+AJ376+AJ379+AJ370</f>
        <v>0</v>
      </c>
      <c r="AK369" s="109">
        <f>AK373+AK376+AK379+AK370</f>
        <v>0</v>
      </c>
      <c r="AL369" s="76">
        <f t="shared" si="420"/>
        <v>56403</v>
      </c>
      <c r="AM369" s="76">
        <f t="shared" si="421"/>
        <v>56403</v>
      </c>
      <c r="AN369" s="76">
        <f t="shared" si="422"/>
        <v>47512</v>
      </c>
      <c r="AO369" s="76">
        <f t="shared" si="423"/>
        <v>8891</v>
      </c>
      <c r="AP369" s="76">
        <f t="shared" si="424"/>
        <v>0</v>
      </c>
    </row>
    <row r="370" spans="1:42" s="39" customFormat="1" ht="42.75" hidden="1">
      <c r="A370" s="30"/>
      <c r="B370" s="10" t="s">
        <v>257</v>
      </c>
      <c r="C370" s="27"/>
      <c r="D370" s="15" t="s">
        <v>53</v>
      </c>
      <c r="E370" s="15" t="s">
        <v>52</v>
      </c>
      <c r="F370" s="15" t="s">
        <v>61</v>
      </c>
      <c r="G370" s="15"/>
      <c r="H370" s="77">
        <f>H371</f>
        <v>0</v>
      </c>
      <c r="I370" s="77">
        <f>I371</f>
        <v>0</v>
      </c>
      <c r="J370" s="77">
        <f aca="true" t="shared" si="478" ref="H370:L371">J371</f>
        <v>0</v>
      </c>
      <c r="K370" s="77">
        <f t="shared" si="478"/>
        <v>0</v>
      </c>
      <c r="L370" s="77">
        <f t="shared" si="478"/>
        <v>0</v>
      </c>
      <c r="M370" s="96">
        <f>M371</f>
        <v>0</v>
      </c>
      <c r="N370" s="96">
        <f>N371</f>
        <v>0</v>
      </c>
      <c r="O370" s="96">
        <f aca="true" t="shared" si="479" ref="M370:Q371">O371</f>
        <v>0</v>
      </c>
      <c r="P370" s="96">
        <f t="shared" si="479"/>
        <v>0</v>
      </c>
      <c r="Q370" s="96">
        <f t="shared" si="479"/>
        <v>0</v>
      </c>
      <c r="R370" s="77">
        <f t="shared" si="468"/>
        <v>0</v>
      </c>
      <c r="S370" s="77">
        <f t="shared" si="469"/>
        <v>0</v>
      </c>
      <c r="T370" s="77">
        <f t="shared" si="470"/>
        <v>0</v>
      </c>
      <c r="U370" s="77">
        <f t="shared" si="471"/>
        <v>0</v>
      </c>
      <c r="V370" s="77">
        <f t="shared" si="472"/>
        <v>0</v>
      </c>
      <c r="W370" s="96">
        <f>W371</f>
        <v>0</v>
      </c>
      <c r="X370" s="96">
        <f>X371</f>
        <v>0</v>
      </c>
      <c r="Y370" s="96">
        <f aca="true" t="shared" si="480" ref="W370:AA371">Y371</f>
        <v>0</v>
      </c>
      <c r="Z370" s="96">
        <f t="shared" si="480"/>
        <v>0</v>
      </c>
      <c r="AA370" s="96">
        <f t="shared" si="480"/>
        <v>0</v>
      </c>
      <c r="AB370" s="77">
        <f t="shared" si="414"/>
        <v>0</v>
      </c>
      <c r="AC370" s="77">
        <f t="shared" si="415"/>
        <v>0</v>
      </c>
      <c r="AD370" s="77">
        <f t="shared" si="416"/>
        <v>0</v>
      </c>
      <c r="AE370" s="77">
        <f t="shared" si="417"/>
        <v>0</v>
      </c>
      <c r="AF370" s="77">
        <f t="shared" si="418"/>
        <v>0</v>
      </c>
      <c r="AG370" s="96">
        <f>AG371</f>
        <v>0</v>
      </c>
      <c r="AH370" s="96">
        <f>AH371</f>
        <v>0</v>
      </c>
      <c r="AI370" s="96">
        <f aca="true" t="shared" si="481" ref="AG370:AK371">AI371</f>
        <v>0</v>
      </c>
      <c r="AJ370" s="96">
        <f t="shared" si="481"/>
        <v>0</v>
      </c>
      <c r="AK370" s="96">
        <f t="shared" si="481"/>
        <v>0</v>
      </c>
      <c r="AL370" s="77">
        <f t="shared" si="420"/>
        <v>0</v>
      </c>
      <c r="AM370" s="77">
        <f t="shared" si="421"/>
        <v>0</v>
      </c>
      <c r="AN370" s="77">
        <f t="shared" si="422"/>
        <v>0</v>
      </c>
      <c r="AO370" s="77">
        <f t="shared" si="423"/>
        <v>0</v>
      </c>
      <c r="AP370" s="77">
        <f t="shared" si="424"/>
        <v>0</v>
      </c>
    </row>
    <row r="371" spans="1:42" s="39" customFormat="1" ht="57" hidden="1">
      <c r="A371" s="45"/>
      <c r="B371" s="11" t="s">
        <v>276</v>
      </c>
      <c r="C371" s="46"/>
      <c r="D371" s="15" t="s">
        <v>53</v>
      </c>
      <c r="E371" s="15" t="s">
        <v>52</v>
      </c>
      <c r="F371" s="15" t="s">
        <v>259</v>
      </c>
      <c r="G371" s="15"/>
      <c r="H371" s="68">
        <f t="shared" si="478"/>
        <v>0</v>
      </c>
      <c r="I371" s="68">
        <f t="shared" si="478"/>
        <v>0</v>
      </c>
      <c r="J371" s="68">
        <f t="shared" si="478"/>
        <v>0</v>
      </c>
      <c r="K371" s="68">
        <f t="shared" si="478"/>
        <v>0</v>
      </c>
      <c r="L371" s="68">
        <f t="shared" si="478"/>
        <v>0</v>
      </c>
      <c r="M371" s="94">
        <f t="shared" si="479"/>
        <v>0</v>
      </c>
      <c r="N371" s="94">
        <f t="shared" si="479"/>
        <v>0</v>
      </c>
      <c r="O371" s="94">
        <f t="shared" si="479"/>
        <v>0</v>
      </c>
      <c r="P371" s="94">
        <f t="shared" si="479"/>
        <v>0</v>
      </c>
      <c r="Q371" s="94">
        <f t="shared" si="479"/>
        <v>0</v>
      </c>
      <c r="R371" s="68">
        <f t="shared" si="468"/>
        <v>0</v>
      </c>
      <c r="S371" s="68">
        <f t="shared" si="469"/>
        <v>0</v>
      </c>
      <c r="T371" s="68">
        <f t="shared" si="470"/>
        <v>0</v>
      </c>
      <c r="U371" s="68">
        <f t="shared" si="471"/>
        <v>0</v>
      </c>
      <c r="V371" s="68">
        <f t="shared" si="472"/>
        <v>0</v>
      </c>
      <c r="W371" s="94">
        <f t="shared" si="480"/>
        <v>0</v>
      </c>
      <c r="X371" s="94">
        <f t="shared" si="480"/>
        <v>0</v>
      </c>
      <c r="Y371" s="94">
        <f t="shared" si="480"/>
        <v>0</v>
      </c>
      <c r="Z371" s="94">
        <f t="shared" si="480"/>
        <v>0</v>
      </c>
      <c r="AA371" s="94">
        <f t="shared" si="480"/>
        <v>0</v>
      </c>
      <c r="AB371" s="68">
        <f t="shared" si="414"/>
        <v>0</v>
      </c>
      <c r="AC371" s="68">
        <f t="shared" si="415"/>
        <v>0</v>
      </c>
      <c r="AD371" s="68">
        <f t="shared" si="416"/>
        <v>0</v>
      </c>
      <c r="AE371" s="68">
        <f t="shared" si="417"/>
        <v>0</v>
      </c>
      <c r="AF371" s="68">
        <f t="shared" si="418"/>
        <v>0</v>
      </c>
      <c r="AG371" s="94">
        <f t="shared" si="481"/>
        <v>0</v>
      </c>
      <c r="AH371" s="94">
        <f t="shared" si="481"/>
        <v>0</v>
      </c>
      <c r="AI371" s="94">
        <f t="shared" si="481"/>
        <v>0</v>
      </c>
      <c r="AJ371" s="94">
        <f t="shared" si="481"/>
        <v>0</v>
      </c>
      <c r="AK371" s="94">
        <f t="shared" si="481"/>
        <v>0</v>
      </c>
      <c r="AL371" s="68">
        <f t="shared" si="420"/>
        <v>0</v>
      </c>
      <c r="AM371" s="68">
        <f t="shared" si="421"/>
        <v>0</v>
      </c>
      <c r="AN371" s="68">
        <f t="shared" si="422"/>
        <v>0</v>
      </c>
      <c r="AO371" s="68">
        <f t="shared" si="423"/>
        <v>0</v>
      </c>
      <c r="AP371" s="68">
        <f t="shared" si="424"/>
        <v>0</v>
      </c>
    </row>
    <row r="372" spans="1:42" s="39" customFormat="1" ht="14.25" hidden="1">
      <c r="A372" s="45"/>
      <c r="B372" s="42" t="s">
        <v>260</v>
      </c>
      <c r="C372" s="46"/>
      <c r="D372" s="15" t="s">
        <v>53</v>
      </c>
      <c r="E372" s="15" t="s">
        <v>52</v>
      </c>
      <c r="F372" s="15" t="s">
        <v>259</v>
      </c>
      <c r="G372" s="15" t="s">
        <v>261</v>
      </c>
      <c r="H372" s="69">
        <f>I372+L372</f>
        <v>0</v>
      </c>
      <c r="I372" s="69">
        <f>J372+K372</f>
        <v>0</v>
      </c>
      <c r="J372" s="54"/>
      <c r="K372" s="54"/>
      <c r="L372" s="54"/>
      <c r="M372" s="96">
        <f>N372+Q372</f>
        <v>0</v>
      </c>
      <c r="N372" s="96">
        <f>O372+P372</f>
        <v>0</v>
      </c>
      <c r="O372" s="95"/>
      <c r="P372" s="95"/>
      <c r="Q372" s="95"/>
      <c r="R372" s="69">
        <f t="shared" si="468"/>
        <v>0</v>
      </c>
      <c r="S372" s="69">
        <f t="shared" si="469"/>
        <v>0</v>
      </c>
      <c r="T372" s="54">
        <f t="shared" si="470"/>
        <v>0</v>
      </c>
      <c r="U372" s="54">
        <f t="shared" si="471"/>
        <v>0</v>
      </c>
      <c r="V372" s="54">
        <f t="shared" si="472"/>
        <v>0</v>
      </c>
      <c r="W372" s="96">
        <f>X372+AA372</f>
        <v>0</v>
      </c>
      <c r="X372" s="96">
        <f>Y372+Z372</f>
        <v>0</v>
      </c>
      <c r="Y372" s="95"/>
      <c r="Z372" s="95"/>
      <c r="AA372" s="95"/>
      <c r="AB372" s="69">
        <f t="shared" si="414"/>
        <v>0</v>
      </c>
      <c r="AC372" s="69">
        <f t="shared" si="415"/>
        <v>0</v>
      </c>
      <c r="AD372" s="54">
        <f t="shared" si="416"/>
        <v>0</v>
      </c>
      <c r="AE372" s="54">
        <f t="shared" si="417"/>
        <v>0</v>
      </c>
      <c r="AF372" s="54">
        <f t="shared" si="418"/>
        <v>0</v>
      </c>
      <c r="AG372" s="96">
        <f>AH372+AK372</f>
        <v>0</v>
      </c>
      <c r="AH372" s="96">
        <f>AI372+AJ372</f>
        <v>0</v>
      </c>
      <c r="AI372" s="95"/>
      <c r="AJ372" s="95"/>
      <c r="AK372" s="95"/>
      <c r="AL372" s="69">
        <f t="shared" si="420"/>
        <v>0</v>
      </c>
      <c r="AM372" s="69">
        <f t="shared" si="421"/>
        <v>0</v>
      </c>
      <c r="AN372" s="54">
        <f t="shared" si="422"/>
        <v>0</v>
      </c>
      <c r="AO372" s="54">
        <f t="shared" si="423"/>
        <v>0</v>
      </c>
      <c r="AP372" s="54">
        <f t="shared" si="424"/>
        <v>0</v>
      </c>
    </row>
    <row r="373" spans="1:42" s="39" customFormat="1" ht="28.5">
      <c r="A373" s="31"/>
      <c r="B373" s="10" t="s">
        <v>72</v>
      </c>
      <c r="C373" s="27"/>
      <c r="D373" s="15" t="s">
        <v>53</v>
      </c>
      <c r="E373" s="15" t="s">
        <v>52</v>
      </c>
      <c r="F373" s="15" t="s">
        <v>73</v>
      </c>
      <c r="G373" s="15"/>
      <c r="H373" s="74">
        <f>H374</f>
        <v>43167</v>
      </c>
      <c r="I373" s="74">
        <f>I374</f>
        <v>35258</v>
      </c>
      <c r="J373" s="74">
        <f aca="true" t="shared" si="482" ref="I373:L374">J374</f>
        <v>26367</v>
      </c>
      <c r="K373" s="74">
        <f t="shared" si="482"/>
        <v>8891</v>
      </c>
      <c r="L373" s="74">
        <f t="shared" si="482"/>
        <v>7909</v>
      </c>
      <c r="M373" s="94">
        <f>M374</f>
        <v>0</v>
      </c>
      <c r="N373" s="94">
        <f>N374</f>
        <v>0</v>
      </c>
      <c r="O373" s="94">
        <f aca="true" t="shared" si="483" ref="N373:Q374">O374</f>
        <v>0</v>
      </c>
      <c r="P373" s="94">
        <f t="shared" si="483"/>
        <v>0</v>
      </c>
      <c r="Q373" s="94">
        <f t="shared" si="483"/>
        <v>0</v>
      </c>
      <c r="R373" s="74">
        <f t="shared" si="468"/>
        <v>43167</v>
      </c>
      <c r="S373" s="74">
        <f t="shared" si="469"/>
        <v>35258</v>
      </c>
      <c r="T373" s="74">
        <f t="shared" si="470"/>
        <v>26367</v>
      </c>
      <c r="U373" s="74">
        <f t="shared" si="471"/>
        <v>8891</v>
      </c>
      <c r="V373" s="74">
        <f t="shared" si="472"/>
        <v>7909</v>
      </c>
      <c r="W373" s="94">
        <f>W374</f>
        <v>0</v>
      </c>
      <c r="X373" s="94">
        <f>X374</f>
        <v>7909</v>
      </c>
      <c r="Y373" s="94">
        <f aca="true" t="shared" si="484" ref="X373:AA374">Y374</f>
        <v>7909</v>
      </c>
      <c r="Z373" s="94">
        <f t="shared" si="484"/>
        <v>0</v>
      </c>
      <c r="AA373" s="94">
        <f t="shared" si="484"/>
        <v>-7909</v>
      </c>
      <c r="AB373" s="74">
        <f t="shared" si="414"/>
        <v>43167</v>
      </c>
      <c r="AC373" s="74">
        <f t="shared" si="415"/>
        <v>43167</v>
      </c>
      <c r="AD373" s="74">
        <f t="shared" si="416"/>
        <v>34276</v>
      </c>
      <c r="AE373" s="74">
        <f t="shared" si="417"/>
        <v>8891</v>
      </c>
      <c r="AF373" s="74">
        <f t="shared" si="418"/>
        <v>0</v>
      </c>
      <c r="AG373" s="94">
        <f>AG374</f>
        <v>-2415</v>
      </c>
      <c r="AH373" s="94">
        <f>AH374</f>
        <v>-2415</v>
      </c>
      <c r="AI373" s="94">
        <f aca="true" t="shared" si="485" ref="AH373:AK374">AI374</f>
        <v>-2415</v>
      </c>
      <c r="AJ373" s="94">
        <f t="shared" si="485"/>
        <v>0</v>
      </c>
      <c r="AK373" s="94">
        <f t="shared" si="485"/>
        <v>0</v>
      </c>
      <c r="AL373" s="74">
        <f t="shared" si="420"/>
        <v>40752</v>
      </c>
      <c r="AM373" s="74">
        <f t="shared" si="421"/>
        <v>40752</v>
      </c>
      <c r="AN373" s="74">
        <f t="shared" si="422"/>
        <v>31861</v>
      </c>
      <c r="AO373" s="74">
        <f t="shared" si="423"/>
        <v>8891</v>
      </c>
      <c r="AP373" s="74">
        <f t="shared" si="424"/>
        <v>0</v>
      </c>
    </row>
    <row r="374" spans="1:42" s="39" customFormat="1" ht="28.5">
      <c r="A374" s="31"/>
      <c r="B374" s="10" t="s">
        <v>86</v>
      </c>
      <c r="C374" s="27"/>
      <c r="D374" s="15" t="s">
        <v>53</v>
      </c>
      <c r="E374" s="15" t="s">
        <v>52</v>
      </c>
      <c r="F374" s="15" t="s">
        <v>230</v>
      </c>
      <c r="G374" s="15"/>
      <c r="H374" s="74">
        <f>H375</f>
        <v>43167</v>
      </c>
      <c r="I374" s="74">
        <f t="shared" si="482"/>
        <v>35258</v>
      </c>
      <c r="J374" s="74">
        <f t="shared" si="482"/>
        <v>26367</v>
      </c>
      <c r="K374" s="74">
        <f t="shared" si="482"/>
        <v>8891</v>
      </c>
      <c r="L374" s="74">
        <f t="shared" si="482"/>
        <v>7909</v>
      </c>
      <c r="M374" s="94">
        <f>M375</f>
        <v>0</v>
      </c>
      <c r="N374" s="94">
        <f t="shared" si="483"/>
        <v>0</v>
      </c>
      <c r="O374" s="94">
        <f t="shared" si="483"/>
        <v>0</v>
      </c>
      <c r="P374" s="94">
        <f t="shared" si="483"/>
        <v>0</v>
      </c>
      <c r="Q374" s="94">
        <f t="shared" si="483"/>
        <v>0</v>
      </c>
      <c r="R374" s="74">
        <f t="shared" si="468"/>
        <v>43167</v>
      </c>
      <c r="S374" s="74">
        <f t="shared" si="469"/>
        <v>35258</v>
      </c>
      <c r="T374" s="74">
        <f t="shared" si="470"/>
        <v>26367</v>
      </c>
      <c r="U374" s="74">
        <f t="shared" si="471"/>
        <v>8891</v>
      </c>
      <c r="V374" s="74">
        <f t="shared" si="472"/>
        <v>7909</v>
      </c>
      <c r="W374" s="94">
        <f>W375</f>
        <v>0</v>
      </c>
      <c r="X374" s="94">
        <f t="shared" si="484"/>
        <v>7909</v>
      </c>
      <c r="Y374" s="94">
        <f t="shared" si="484"/>
        <v>7909</v>
      </c>
      <c r="Z374" s="94">
        <f t="shared" si="484"/>
        <v>0</v>
      </c>
      <c r="AA374" s="94">
        <f t="shared" si="484"/>
        <v>-7909</v>
      </c>
      <c r="AB374" s="74">
        <f t="shared" si="414"/>
        <v>43167</v>
      </c>
      <c r="AC374" s="74">
        <f t="shared" si="415"/>
        <v>43167</v>
      </c>
      <c r="AD374" s="74">
        <f t="shared" si="416"/>
        <v>34276</v>
      </c>
      <c r="AE374" s="74">
        <f t="shared" si="417"/>
        <v>8891</v>
      </c>
      <c r="AF374" s="74">
        <f t="shared" si="418"/>
        <v>0</v>
      </c>
      <c r="AG374" s="94">
        <f>AG375</f>
        <v>-2415</v>
      </c>
      <c r="AH374" s="94">
        <f t="shared" si="485"/>
        <v>-2415</v>
      </c>
      <c r="AI374" s="94">
        <f t="shared" si="485"/>
        <v>-2415</v>
      </c>
      <c r="AJ374" s="94">
        <f t="shared" si="485"/>
        <v>0</v>
      </c>
      <c r="AK374" s="94">
        <f t="shared" si="485"/>
        <v>0</v>
      </c>
      <c r="AL374" s="74">
        <f t="shared" si="420"/>
        <v>40752</v>
      </c>
      <c r="AM374" s="74">
        <f t="shared" si="421"/>
        <v>40752</v>
      </c>
      <c r="AN374" s="74">
        <f t="shared" si="422"/>
        <v>31861</v>
      </c>
      <c r="AO374" s="74">
        <f t="shared" si="423"/>
        <v>8891</v>
      </c>
      <c r="AP374" s="74">
        <f t="shared" si="424"/>
        <v>0</v>
      </c>
    </row>
    <row r="375" spans="1:42" s="39" customFormat="1" ht="28.5">
      <c r="A375" s="31"/>
      <c r="B375" s="10" t="s">
        <v>184</v>
      </c>
      <c r="C375" s="27"/>
      <c r="D375" s="15" t="s">
        <v>53</v>
      </c>
      <c r="E375" s="15" t="s">
        <v>52</v>
      </c>
      <c r="F375" s="15" t="s">
        <v>230</v>
      </c>
      <c r="G375" s="15" t="s">
        <v>199</v>
      </c>
      <c r="H375" s="74">
        <f>I375+L375</f>
        <v>43167</v>
      </c>
      <c r="I375" s="74">
        <f>J375+K375</f>
        <v>35258</v>
      </c>
      <c r="J375" s="54">
        <f>26278+89</f>
        <v>26367</v>
      </c>
      <c r="K375" s="54">
        <v>8891</v>
      </c>
      <c r="L375" s="54">
        <v>7909</v>
      </c>
      <c r="M375" s="94">
        <f>N375+Q375</f>
        <v>0</v>
      </c>
      <c r="N375" s="94">
        <f>O375+P375</f>
        <v>0</v>
      </c>
      <c r="O375" s="95"/>
      <c r="P375" s="95"/>
      <c r="Q375" s="95"/>
      <c r="R375" s="74">
        <f t="shared" si="468"/>
        <v>43167</v>
      </c>
      <c r="S375" s="74">
        <f t="shared" si="469"/>
        <v>35258</v>
      </c>
      <c r="T375" s="54">
        <f t="shared" si="470"/>
        <v>26367</v>
      </c>
      <c r="U375" s="54">
        <f t="shared" si="471"/>
        <v>8891</v>
      </c>
      <c r="V375" s="54">
        <f t="shared" si="472"/>
        <v>7909</v>
      </c>
      <c r="W375" s="94">
        <f>X375+AA375</f>
        <v>0</v>
      </c>
      <c r="X375" s="94">
        <f>Y375+Z375</f>
        <v>7909</v>
      </c>
      <c r="Y375" s="95">
        <v>7909</v>
      </c>
      <c r="Z375" s="95"/>
      <c r="AA375" s="95">
        <v>-7909</v>
      </c>
      <c r="AB375" s="74">
        <f t="shared" si="414"/>
        <v>43167</v>
      </c>
      <c r="AC375" s="74">
        <f t="shared" si="415"/>
        <v>43167</v>
      </c>
      <c r="AD375" s="54">
        <f t="shared" si="416"/>
        <v>34276</v>
      </c>
      <c r="AE375" s="54">
        <f t="shared" si="417"/>
        <v>8891</v>
      </c>
      <c r="AF375" s="54">
        <f t="shared" si="418"/>
        <v>0</v>
      </c>
      <c r="AG375" s="94">
        <f>AH375+AK375</f>
        <v>-2415</v>
      </c>
      <c r="AH375" s="94">
        <f>AI375+AJ375</f>
        <v>-2415</v>
      </c>
      <c r="AI375" s="95">
        <f>-283-2132</f>
        <v>-2415</v>
      </c>
      <c r="AJ375" s="95"/>
      <c r="AK375" s="95"/>
      <c r="AL375" s="74">
        <f t="shared" si="420"/>
        <v>40752</v>
      </c>
      <c r="AM375" s="74">
        <f t="shared" si="421"/>
        <v>40752</v>
      </c>
      <c r="AN375" s="54">
        <f t="shared" si="422"/>
        <v>31861</v>
      </c>
      <c r="AO375" s="54">
        <f t="shared" si="423"/>
        <v>8891</v>
      </c>
      <c r="AP375" s="54">
        <f t="shared" si="424"/>
        <v>0</v>
      </c>
    </row>
    <row r="376" spans="1:42" s="39" customFormat="1" ht="28.5">
      <c r="A376" s="31"/>
      <c r="B376" s="10" t="s">
        <v>266</v>
      </c>
      <c r="C376" s="27"/>
      <c r="D376" s="15" t="s">
        <v>53</v>
      </c>
      <c r="E376" s="15" t="s">
        <v>52</v>
      </c>
      <c r="F376" s="15" t="s">
        <v>267</v>
      </c>
      <c r="G376" s="15"/>
      <c r="H376" s="74">
        <f aca="true" t="shared" si="486" ref="H376:Q377">H377</f>
        <v>3300</v>
      </c>
      <c r="I376" s="74">
        <f t="shared" si="486"/>
        <v>3300</v>
      </c>
      <c r="J376" s="74">
        <f t="shared" si="486"/>
        <v>3300</v>
      </c>
      <c r="K376" s="74">
        <f t="shared" si="486"/>
        <v>0</v>
      </c>
      <c r="L376" s="74">
        <f t="shared" si="486"/>
        <v>0</v>
      </c>
      <c r="M376" s="94">
        <f t="shared" si="486"/>
        <v>0</v>
      </c>
      <c r="N376" s="94">
        <f t="shared" si="486"/>
        <v>0</v>
      </c>
      <c r="O376" s="94">
        <f t="shared" si="486"/>
        <v>0</v>
      </c>
      <c r="P376" s="94">
        <f t="shared" si="486"/>
        <v>0</v>
      </c>
      <c r="Q376" s="94">
        <f t="shared" si="486"/>
        <v>0</v>
      </c>
      <c r="R376" s="74">
        <f t="shared" si="468"/>
        <v>3300</v>
      </c>
      <c r="S376" s="74">
        <f t="shared" si="469"/>
        <v>3300</v>
      </c>
      <c r="T376" s="74">
        <f t="shared" si="470"/>
        <v>3300</v>
      </c>
      <c r="U376" s="74">
        <f t="shared" si="471"/>
        <v>0</v>
      </c>
      <c r="V376" s="74">
        <f t="shared" si="472"/>
        <v>0</v>
      </c>
      <c r="W376" s="94">
        <f aca="true" t="shared" si="487" ref="W376:AA377">W377</f>
        <v>0</v>
      </c>
      <c r="X376" s="94">
        <f t="shared" si="487"/>
        <v>0</v>
      </c>
      <c r="Y376" s="94">
        <f t="shared" si="487"/>
        <v>0</v>
      </c>
      <c r="Z376" s="94">
        <f t="shared" si="487"/>
        <v>0</v>
      </c>
      <c r="AA376" s="94">
        <f t="shared" si="487"/>
        <v>0</v>
      </c>
      <c r="AB376" s="74">
        <f t="shared" si="414"/>
        <v>3300</v>
      </c>
      <c r="AC376" s="74">
        <f t="shared" si="415"/>
        <v>3300</v>
      </c>
      <c r="AD376" s="74">
        <f t="shared" si="416"/>
        <v>3300</v>
      </c>
      <c r="AE376" s="74">
        <f t="shared" si="417"/>
        <v>0</v>
      </c>
      <c r="AF376" s="74">
        <f t="shared" si="418"/>
        <v>0</v>
      </c>
      <c r="AG376" s="94">
        <f aca="true" t="shared" si="488" ref="AG376:AK377">AG377</f>
        <v>-1800</v>
      </c>
      <c r="AH376" s="94">
        <f t="shared" si="488"/>
        <v>-1800</v>
      </c>
      <c r="AI376" s="94">
        <f t="shared" si="488"/>
        <v>-1800</v>
      </c>
      <c r="AJ376" s="94">
        <f t="shared" si="488"/>
        <v>0</v>
      </c>
      <c r="AK376" s="94">
        <f t="shared" si="488"/>
        <v>0</v>
      </c>
      <c r="AL376" s="74">
        <f t="shared" si="420"/>
        <v>1500</v>
      </c>
      <c r="AM376" s="74">
        <f t="shared" si="421"/>
        <v>1500</v>
      </c>
      <c r="AN376" s="74">
        <f t="shared" si="422"/>
        <v>1500</v>
      </c>
      <c r="AO376" s="74">
        <f t="shared" si="423"/>
        <v>0</v>
      </c>
      <c r="AP376" s="74">
        <f t="shared" si="424"/>
        <v>0</v>
      </c>
    </row>
    <row r="377" spans="1:42" s="39" customFormat="1" ht="28.5">
      <c r="A377" s="31"/>
      <c r="B377" s="10" t="s">
        <v>389</v>
      </c>
      <c r="C377" s="27"/>
      <c r="D377" s="15" t="s">
        <v>53</v>
      </c>
      <c r="E377" s="15" t="s">
        <v>52</v>
      </c>
      <c r="F377" s="15" t="s">
        <v>390</v>
      </c>
      <c r="G377" s="15"/>
      <c r="H377" s="74">
        <f t="shared" si="486"/>
        <v>3300</v>
      </c>
      <c r="I377" s="74">
        <f t="shared" si="486"/>
        <v>3300</v>
      </c>
      <c r="J377" s="74">
        <f>J378</f>
        <v>3300</v>
      </c>
      <c r="K377" s="74">
        <f t="shared" si="486"/>
        <v>0</v>
      </c>
      <c r="L377" s="74">
        <f t="shared" si="486"/>
        <v>0</v>
      </c>
      <c r="M377" s="94">
        <f t="shared" si="486"/>
        <v>0</v>
      </c>
      <c r="N377" s="94">
        <f t="shared" si="486"/>
        <v>0</v>
      </c>
      <c r="O377" s="94">
        <f>O378</f>
        <v>0</v>
      </c>
      <c r="P377" s="94">
        <f t="shared" si="486"/>
        <v>0</v>
      </c>
      <c r="Q377" s="94">
        <f t="shared" si="486"/>
        <v>0</v>
      </c>
      <c r="R377" s="74">
        <f t="shared" si="468"/>
        <v>3300</v>
      </c>
      <c r="S377" s="74">
        <f t="shared" si="469"/>
        <v>3300</v>
      </c>
      <c r="T377" s="74">
        <f t="shared" si="470"/>
        <v>3300</v>
      </c>
      <c r="U377" s="74">
        <f t="shared" si="471"/>
        <v>0</v>
      </c>
      <c r="V377" s="74">
        <f t="shared" si="472"/>
        <v>0</v>
      </c>
      <c r="W377" s="94">
        <f t="shared" si="487"/>
        <v>0</v>
      </c>
      <c r="X377" s="94">
        <f t="shared" si="487"/>
        <v>0</v>
      </c>
      <c r="Y377" s="94">
        <f t="shared" si="487"/>
        <v>0</v>
      </c>
      <c r="Z377" s="94">
        <f t="shared" si="487"/>
        <v>0</v>
      </c>
      <c r="AA377" s="94">
        <f t="shared" si="487"/>
        <v>0</v>
      </c>
      <c r="AB377" s="74">
        <f t="shared" si="414"/>
        <v>3300</v>
      </c>
      <c r="AC377" s="74">
        <f t="shared" si="415"/>
        <v>3300</v>
      </c>
      <c r="AD377" s="74">
        <f t="shared" si="416"/>
        <v>3300</v>
      </c>
      <c r="AE377" s="74">
        <f t="shared" si="417"/>
        <v>0</v>
      </c>
      <c r="AF377" s="74">
        <f t="shared" si="418"/>
        <v>0</v>
      </c>
      <c r="AG377" s="94">
        <f t="shared" si="488"/>
        <v>-1800</v>
      </c>
      <c r="AH377" s="94">
        <f t="shared" si="488"/>
        <v>-1800</v>
      </c>
      <c r="AI377" s="94">
        <f t="shared" si="488"/>
        <v>-1800</v>
      </c>
      <c r="AJ377" s="94">
        <f t="shared" si="488"/>
        <v>0</v>
      </c>
      <c r="AK377" s="94">
        <f t="shared" si="488"/>
        <v>0</v>
      </c>
      <c r="AL377" s="74">
        <f t="shared" si="420"/>
        <v>1500</v>
      </c>
      <c r="AM377" s="74">
        <f t="shared" si="421"/>
        <v>1500</v>
      </c>
      <c r="AN377" s="74">
        <f t="shared" si="422"/>
        <v>1500</v>
      </c>
      <c r="AO377" s="74">
        <f t="shared" si="423"/>
        <v>0</v>
      </c>
      <c r="AP377" s="74">
        <f t="shared" si="424"/>
        <v>0</v>
      </c>
    </row>
    <row r="378" spans="1:42" s="39" customFormat="1" ht="28.5">
      <c r="A378" s="31"/>
      <c r="B378" s="10" t="s">
        <v>336</v>
      </c>
      <c r="C378" s="27"/>
      <c r="D378" s="15" t="s">
        <v>53</v>
      </c>
      <c r="E378" s="15" t="s">
        <v>52</v>
      </c>
      <c r="F378" s="15" t="s">
        <v>390</v>
      </c>
      <c r="G378" s="15" t="s">
        <v>199</v>
      </c>
      <c r="H378" s="74">
        <f>I378+L378</f>
        <v>3300</v>
      </c>
      <c r="I378" s="74">
        <f>J378+K378</f>
        <v>3300</v>
      </c>
      <c r="J378" s="54">
        <v>3300</v>
      </c>
      <c r="K378" s="54"/>
      <c r="L378" s="54"/>
      <c r="M378" s="94">
        <f>N378+Q378</f>
        <v>0</v>
      </c>
      <c r="N378" s="94">
        <f>O378+P378</f>
        <v>0</v>
      </c>
      <c r="O378" s="95"/>
      <c r="P378" s="95"/>
      <c r="Q378" s="95"/>
      <c r="R378" s="74">
        <f t="shared" si="468"/>
        <v>3300</v>
      </c>
      <c r="S378" s="74">
        <f t="shared" si="469"/>
        <v>3300</v>
      </c>
      <c r="T378" s="54">
        <f t="shared" si="470"/>
        <v>3300</v>
      </c>
      <c r="U378" s="54">
        <f t="shared" si="471"/>
        <v>0</v>
      </c>
      <c r="V378" s="54">
        <f t="shared" si="472"/>
        <v>0</v>
      </c>
      <c r="W378" s="94">
        <f>X378+AA378</f>
        <v>0</v>
      </c>
      <c r="X378" s="94">
        <f>Y378+Z378</f>
        <v>0</v>
      </c>
      <c r="Y378" s="95"/>
      <c r="Z378" s="95"/>
      <c r="AA378" s="95"/>
      <c r="AB378" s="74">
        <f t="shared" si="414"/>
        <v>3300</v>
      </c>
      <c r="AC378" s="74">
        <f t="shared" si="415"/>
        <v>3300</v>
      </c>
      <c r="AD378" s="54">
        <f t="shared" si="416"/>
        <v>3300</v>
      </c>
      <c r="AE378" s="54">
        <f t="shared" si="417"/>
        <v>0</v>
      </c>
      <c r="AF378" s="54">
        <f t="shared" si="418"/>
        <v>0</v>
      </c>
      <c r="AG378" s="94">
        <f>AH378+AK378</f>
        <v>-1800</v>
      </c>
      <c r="AH378" s="94">
        <f>AI378+AJ378</f>
        <v>-1800</v>
      </c>
      <c r="AI378" s="95">
        <v>-1800</v>
      </c>
      <c r="AJ378" s="95"/>
      <c r="AK378" s="95"/>
      <c r="AL378" s="74">
        <f t="shared" si="420"/>
        <v>1500</v>
      </c>
      <c r="AM378" s="74">
        <f t="shared" si="421"/>
        <v>1500</v>
      </c>
      <c r="AN378" s="54">
        <f t="shared" si="422"/>
        <v>1500</v>
      </c>
      <c r="AO378" s="54">
        <f t="shared" si="423"/>
        <v>0</v>
      </c>
      <c r="AP378" s="54">
        <f t="shared" si="424"/>
        <v>0</v>
      </c>
    </row>
    <row r="379" spans="1:42" s="39" customFormat="1" ht="14.25">
      <c r="A379" s="31"/>
      <c r="B379" s="11" t="s">
        <v>65</v>
      </c>
      <c r="C379" s="27"/>
      <c r="D379" s="15" t="s">
        <v>53</v>
      </c>
      <c r="E379" s="15" t="s">
        <v>52</v>
      </c>
      <c r="F379" s="15" t="s">
        <v>66</v>
      </c>
      <c r="G379" s="15"/>
      <c r="H379" s="74">
        <f aca="true" t="shared" si="489" ref="H379:Q379">H380+H383</f>
        <v>23354</v>
      </c>
      <c r="I379" s="74">
        <f t="shared" si="489"/>
        <v>0</v>
      </c>
      <c r="J379" s="74">
        <f t="shared" si="489"/>
        <v>0</v>
      </c>
      <c r="K379" s="74">
        <f t="shared" si="489"/>
        <v>0</v>
      </c>
      <c r="L379" s="74">
        <f t="shared" si="489"/>
        <v>23354</v>
      </c>
      <c r="M379" s="94">
        <f t="shared" si="489"/>
        <v>0</v>
      </c>
      <c r="N379" s="94">
        <f t="shared" si="489"/>
        <v>0</v>
      </c>
      <c r="O379" s="94">
        <f t="shared" si="489"/>
        <v>0</v>
      </c>
      <c r="P379" s="94">
        <f t="shared" si="489"/>
        <v>0</v>
      </c>
      <c r="Q379" s="94">
        <f t="shared" si="489"/>
        <v>0</v>
      </c>
      <c r="R379" s="74">
        <f t="shared" si="468"/>
        <v>23354</v>
      </c>
      <c r="S379" s="74">
        <f t="shared" si="469"/>
        <v>0</v>
      </c>
      <c r="T379" s="74">
        <f t="shared" si="470"/>
        <v>0</v>
      </c>
      <c r="U379" s="74">
        <f t="shared" si="471"/>
        <v>0</v>
      </c>
      <c r="V379" s="74">
        <f t="shared" si="472"/>
        <v>23354</v>
      </c>
      <c r="W379" s="94">
        <f>W380+W383</f>
        <v>0</v>
      </c>
      <c r="X379" s="94">
        <f>X380+X383</f>
        <v>23354</v>
      </c>
      <c r="Y379" s="94">
        <f>Y380+Y383</f>
        <v>23354</v>
      </c>
      <c r="Z379" s="94">
        <f>Z380+Z383</f>
        <v>0</v>
      </c>
      <c r="AA379" s="94">
        <f>AA380+AA383</f>
        <v>-23354</v>
      </c>
      <c r="AB379" s="74">
        <f t="shared" si="414"/>
        <v>23354</v>
      </c>
      <c r="AC379" s="74">
        <f t="shared" si="415"/>
        <v>23354</v>
      </c>
      <c r="AD379" s="74">
        <f t="shared" si="416"/>
        <v>23354</v>
      </c>
      <c r="AE379" s="74">
        <f t="shared" si="417"/>
        <v>0</v>
      </c>
      <c r="AF379" s="74">
        <f t="shared" si="418"/>
        <v>0</v>
      </c>
      <c r="AG379" s="94">
        <f>AG380+AG383</f>
        <v>-9203</v>
      </c>
      <c r="AH379" s="94">
        <f>AH380+AH383</f>
        <v>-9203</v>
      </c>
      <c r="AI379" s="94">
        <f>AI380+AI383</f>
        <v>-9203</v>
      </c>
      <c r="AJ379" s="94">
        <f>AJ380+AJ383</f>
        <v>0</v>
      </c>
      <c r="AK379" s="94">
        <f>AK380+AK383</f>
        <v>0</v>
      </c>
      <c r="AL379" s="74">
        <f t="shared" si="420"/>
        <v>14151</v>
      </c>
      <c r="AM379" s="74">
        <f t="shared" si="421"/>
        <v>14151</v>
      </c>
      <c r="AN379" s="74">
        <f t="shared" si="422"/>
        <v>14151</v>
      </c>
      <c r="AO379" s="74">
        <f t="shared" si="423"/>
        <v>0</v>
      </c>
      <c r="AP379" s="74">
        <f t="shared" si="424"/>
        <v>0</v>
      </c>
    </row>
    <row r="380" spans="1:42" s="39" customFormat="1" ht="57">
      <c r="A380" s="31"/>
      <c r="B380" s="11" t="s">
        <v>25</v>
      </c>
      <c r="C380" s="27"/>
      <c r="D380" s="15" t="s">
        <v>53</v>
      </c>
      <c r="E380" s="15" t="s">
        <v>52</v>
      </c>
      <c r="F380" s="15" t="s">
        <v>127</v>
      </c>
      <c r="G380" s="15"/>
      <c r="H380" s="74">
        <f>H381</f>
        <v>23354</v>
      </c>
      <c r="I380" s="74">
        <f aca="true" t="shared" si="490" ref="H380:Q381">I381</f>
        <v>0</v>
      </c>
      <c r="J380" s="74">
        <f t="shared" si="490"/>
        <v>0</v>
      </c>
      <c r="K380" s="74">
        <f t="shared" si="490"/>
        <v>0</v>
      </c>
      <c r="L380" s="74">
        <f t="shared" si="490"/>
        <v>23354</v>
      </c>
      <c r="M380" s="94">
        <f>M381</f>
        <v>0</v>
      </c>
      <c r="N380" s="94">
        <f t="shared" si="490"/>
        <v>0</v>
      </c>
      <c r="O380" s="94">
        <f t="shared" si="490"/>
        <v>0</v>
      </c>
      <c r="P380" s="94">
        <f t="shared" si="490"/>
        <v>0</v>
      </c>
      <c r="Q380" s="94">
        <f t="shared" si="490"/>
        <v>0</v>
      </c>
      <c r="R380" s="74">
        <f t="shared" si="468"/>
        <v>23354</v>
      </c>
      <c r="S380" s="74">
        <f t="shared" si="469"/>
        <v>0</v>
      </c>
      <c r="T380" s="74">
        <f t="shared" si="470"/>
        <v>0</v>
      </c>
      <c r="U380" s="74">
        <f t="shared" si="471"/>
        <v>0</v>
      </c>
      <c r="V380" s="74">
        <f t="shared" si="472"/>
        <v>23354</v>
      </c>
      <c r="W380" s="94">
        <f aca="true" t="shared" si="491" ref="W380:AA381">W381</f>
        <v>0</v>
      </c>
      <c r="X380" s="94">
        <f t="shared" si="491"/>
        <v>23354</v>
      </c>
      <c r="Y380" s="94">
        <f t="shared" si="491"/>
        <v>23354</v>
      </c>
      <c r="Z380" s="94">
        <f t="shared" si="491"/>
        <v>0</v>
      </c>
      <c r="AA380" s="94">
        <f t="shared" si="491"/>
        <v>-23354</v>
      </c>
      <c r="AB380" s="74">
        <f t="shared" si="414"/>
        <v>23354</v>
      </c>
      <c r="AC380" s="74">
        <f t="shared" si="415"/>
        <v>23354</v>
      </c>
      <c r="AD380" s="74">
        <f t="shared" si="416"/>
        <v>23354</v>
      </c>
      <c r="AE380" s="74">
        <f t="shared" si="417"/>
        <v>0</v>
      </c>
      <c r="AF380" s="74">
        <f t="shared" si="418"/>
        <v>0</v>
      </c>
      <c r="AG380" s="94">
        <f aca="true" t="shared" si="492" ref="AG380:AK381">AG381</f>
        <v>-9203</v>
      </c>
      <c r="AH380" s="94">
        <f t="shared" si="492"/>
        <v>-9203</v>
      </c>
      <c r="AI380" s="94">
        <f t="shared" si="492"/>
        <v>-9203</v>
      </c>
      <c r="AJ380" s="94">
        <f t="shared" si="492"/>
        <v>0</v>
      </c>
      <c r="AK380" s="94">
        <f t="shared" si="492"/>
        <v>0</v>
      </c>
      <c r="AL380" s="74">
        <f t="shared" si="420"/>
        <v>14151</v>
      </c>
      <c r="AM380" s="74">
        <f t="shared" si="421"/>
        <v>14151</v>
      </c>
      <c r="AN380" s="74">
        <f t="shared" si="422"/>
        <v>14151</v>
      </c>
      <c r="AO380" s="74">
        <f t="shared" si="423"/>
        <v>0</v>
      </c>
      <c r="AP380" s="74">
        <f t="shared" si="424"/>
        <v>0</v>
      </c>
    </row>
    <row r="381" spans="1:42" s="39" customFormat="1" ht="72.75" customHeight="1">
      <c r="A381" s="31"/>
      <c r="B381" s="11" t="s">
        <v>26</v>
      </c>
      <c r="C381" s="27"/>
      <c r="D381" s="15" t="s">
        <v>53</v>
      </c>
      <c r="E381" s="15" t="s">
        <v>52</v>
      </c>
      <c r="F381" s="15" t="s">
        <v>128</v>
      </c>
      <c r="G381" s="15"/>
      <c r="H381" s="74">
        <f t="shared" si="490"/>
        <v>23354</v>
      </c>
      <c r="I381" s="74">
        <f t="shared" si="490"/>
        <v>0</v>
      </c>
      <c r="J381" s="74">
        <f t="shared" si="490"/>
        <v>0</v>
      </c>
      <c r="K381" s="74">
        <f t="shared" si="490"/>
        <v>0</v>
      </c>
      <c r="L381" s="74">
        <f t="shared" si="490"/>
        <v>23354</v>
      </c>
      <c r="M381" s="94">
        <f t="shared" si="490"/>
        <v>0</v>
      </c>
      <c r="N381" s="94">
        <f t="shared" si="490"/>
        <v>0</v>
      </c>
      <c r="O381" s="94">
        <f t="shared" si="490"/>
        <v>0</v>
      </c>
      <c r="P381" s="94">
        <f t="shared" si="490"/>
        <v>0</v>
      </c>
      <c r="Q381" s="94">
        <f t="shared" si="490"/>
        <v>0</v>
      </c>
      <c r="R381" s="74">
        <f t="shared" si="468"/>
        <v>23354</v>
      </c>
      <c r="S381" s="74">
        <f t="shared" si="469"/>
        <v>0</v>
      </c>
      <c r="T381" s="74">
        <f t="shared" si="470"/>
        <v>0</v>
      </c>
      <c r="U381" s="74">
        <f t="shared" si="471"/>
        <v>0</v>
      </c>
      <c r="V381" s="74">
        <f t="shared" si="472"/>
        <v>23354</v>
      </c>
      <c r="W381" s="94">
        <f t="shared" si="491"/>
        <v>0</v>
      </c>
      <c r="X381" s="94">
        <f t="shared" si="491"/>
        <v>23354</v>
      </c>
      <c r="Y381" s="94">
        <f t="shared" si="491"/>
        <v>23354</v>
      </c>
      <c r="Z381" s="94">
        <f t="shared" si="491"/>
        <v>0</v>
      </c>
      <c r="AA381" s="94">
        <f t="shared" si="491"/>
        <v>-23354</v>
      </c>
      <c r="AB381" s="74">
        <f t="shared" si="414"/>
        <v>23354</v>
      </c>
      <c r="AC381" s="74">
        <f t="shared" si="415"/>
        <v>23354</v>
      </c>
      <c r="AD381" s="74">
        <f t="shared" si="416"/>
        <v>23354</v>
      </c>
      <c r="AE381" s="74">
        <f t="shared" si="417"/>
        <v>0</v>
      </c>
      <c r="AF381" s="74">
        <f t="shared" si="418"/>
        <v>0</v>
      </c>
      <c r="AG381" s="94">
        <f t="shared" si="492"/>
        <v>-9203</v>
      </c>
      <c r="AH381" s="94">
        <f t="shared" si="492"/>
        <v>-9203</v>
      </c>
      <c r="AI381" s="94">
        <f t="shared" si="492"/>
        <v>-9203</v>
      </c>
      <c r="AJ381" s="94">
        <f t="shared" si="492"/>
        <v>0</v>
      </c>
      <c r="AK381" s="94">
        <f t="shared" si="492"/>
        <v>0</v>
      </c>
      <c r="AL381" s="74">
        <f t="shared" si="420"/>
        <v>14151</v>
      </c>
      <c r="AM381" s="74">
        <f t="shared" si="421"/>
        <v>14151</v>
      </c>
      <c r="AN381" s="74">
        <f t="shared" si="422"/>
        <v>14151</v>
      </c>
      <c r="AO381" s="74">
        <f t="shared" si="423"/>
        <v>0</v>
      </c>
      <c r="AP381" s="74">
        <f t="shared" si="424"/>
        <v>0</v>
      </c>
    </row>
    <row r="382" spans="1:42" s="39" customFormat="1" ht="14.25">
      <c r="A382" s="45"/>
      <c r="B382" s="42" t="s">
        <v>260</v>
      </c>
      <c r="C382" s="46"/>
      <c r="D382" s="15" t="s">
        <v>53</v>
      </c>
      <c r="E382" s="15" t="s">
        <v>52</v>
      </c>
      <c r="F382" s="15" t="s">
        <v>128</v>
      </c>
      <c r="G382" s="15" t="s">
        <v>261</v>
      </c>
      <c r="H382" s="69">
        <f>I382+L382</f>
        <v>23354</v>
      </c>
      <c r="I382" s="69">
        <f>J382+K382</f>
        <v>0</v>
      </c>
      <c r="J382" s="54"/>
      <c r="K382" s="54"/>
      <c r="L382" s="54">
        <v>23354</v>
      </c>
      <c r="M382" s="96">
        <f>N382+Q382</f>
        <v>0</v>
      </c>
      <c r="N382" s="96">
        <f>O382+P382</f>
        <v>0</v>
      </c>
      <c r="O382" s="95"/>
      <c r="P382" s="95"/>
      <c r="Q382" s="95"/>
      <c r="R382" s="69">
        <f t="shared" si="468"/>
        <v>23354</v>
      </c>
      <c r="S382" s="69">
        <f t="shared" si="469"/>
        <v>0</v>
      </c>
      <c r="T382" s="54">
        <f t="shared" si="470"/>
        <v>0</v>
      </c>
      <c r="U382" s="54">
        <f t="shared" si="471"/>
        <v>0</v>
      </c>
      <c r="V382" s="54">
        <f t="shared" si="472"/>
        <v>23354</v>
      </c>
      <c r="W382" s="96">
        <f>X382+AA382</f>
        <v>0</v>
      </c>
      <c r="X382" s="96">
        <f>Y382+Z382</f>
        <v>23354</v>
      </c>
      <c r="Y382" s="95">
        <v>23354</v>
      </c>
      <c r="Z382" s="95"/>
      <c r="AA382" s="95">
        <v>-23354</v>
      </c>
      <c r="AB382" s="69">
        <f t="shared" si="414"/>
        <v>23354</v>
      </c>
      <c r="AC382" s="69">
        <f t="shared" si="415"/>
        <v>23354</v>
      </c>
      <c r="AD382" s="54">
        <f t="shared" si="416"/>
        <v>23354</v>
      </c>
      <c r="AE382" s="54">
        <f t="shared" si="417"/>
        <v>0</v>
      </c>
      <c r="AF382" s="54">
        <f t="shared" si="418"/>
        <v>0</v>
      </c>
      <c r="AG382" s="94">
        <f>AH382+AK382</f>
        <v>-9203</v>
      </c>
      <c r="AH382" s="94">
        <f>AI382+AJ382</f>
        <v>-9203</v>
      </c>
      <c r="AI382" s="94">
        <v>-9203</v>
      </c>
      <c r="AJ382" s="95"/>
      <c r="AK382" s="95"/>
      <c r="AL382" s="69">
        <f t="shared" si="420"/>
        <v>14151</v>
      </c>
      <c r="AM382" s="69">
        <f t="shared" si="421"/>
        <v>14151</v>
      </c>
      <c r="AN382" s="54">
        <f t="shared" si="422"/>
        <v>14151</v>
      </c>
      <c r="AO382" s="54">
        <f t="shared" si="423"/>
        <v>0</v>
      </c>
      <c r="AP382" s="54">
        <f t="shared" si="424"/>
        <v>0</v>
      </c>
    </row>
    <row r="383" spans="1:42" s="39" customFormat="1" ht="57" customHeight="1" hidden="1">
      <c r="A383" s="45"/>
      <c r="B383" s="42" t="s">
        <v>331</v>
      </c>
      <c r="C383" s="46"/>
      <c r="D383" s="15" t="s">
        <v>53</v>
      </c>
      <c r="E383" s="15" t="s">
        <v>52</v>
      </c>
      <c r="F383" s="15" t="s">
        <v>332</v>
      </c>
      <c r="G383" s="15"/>
      <c r="H383" s="74">
        <f aca="true" t="shared" si="493" ref="H383:Q383">H384</f>
        <v>0</v>
      </c>
      <c r="I383" s="74">
        <f t="shared" si="493"/>
        <v>0</v>
      </c>
      <c r="J383" s="74">
        <f t="shared" si="493"/>
        <v>0</v>
      </c>
      <c r="K383" s="74">
        <f t="shared" si="493"/>
        <v>0</v>
      </c>
      <c r="L383" s="74">
        <f t="shared" si="493"/>
        <v>0</v>
      </c>
      <c r="M383" s="94">
        <f t="shared" si="493"/>
        <v>0</v>
      </c>
      <c r="N383" s="94">
        <f t="shared" si="493"/>
        <v>0</v>
      </c>
      <c r="O383" s="94">
        <f t="shared" si="493"/>
        <v>0</v>
      </c>
      <c r="P383" s="94">
        <f t="shared" si="493"/>
        <v>0</v>
      </c>
      <c r="Q383" s="94">
        <f t="shared" si="493"/>
        <v>0</v>
      </c>
      <c r="R383" s="74">
        <f t="shared" si="468"/>
        <v>0</v>
      </c>
      <c r="S383" s="74">
        <f t="shared" si="469"/>
        <v>0</v>
      </c>
      <c r="T383" s="74">
        <f t="shared" si="470"/>
        <v>0</v>
      </c>
      <c r="U383" s="74">
        <f t="shared" si="471"/>
        <v>0</v>
      </c>
      <c r="V383" s="74">
        <f t="shared" si="472"/>
        <v>0</v>
      </c>
      <c r="W383" s="94">
        <f>W384</f>
        <v>0</v>
      </c>
      <c r="X383" s="94">
        <f>X384</f>
        <v>0</v>
      </c>
      <c r="Y383" s="94">
        <f>Y384</f>
        <v>0</v>
      </c>
      <c r="Z383" s="94">
        <f>Z384</f>
        <v>0</v>
      </c>
      <c r="AA383" s="94">
        <f>AA384</f>
        <v>0</v>
      </c>
      <c r="AB383" s="74">
        <f t="shared" si="414"/>
        <v>0</v>
      </c>
      <c r="AC383" s="74">
        <f t="shared" si="415"/>
        <v>0</v>
      </c>
      <c r="AD383" s="74">
        <f t="shared" si="416"/>
        <v>0</v>
      </c>
      <c r="AE383" s="74">
        <f t="shared" si="417"/>
        <v>0</v>
      </c>
      <c r="AF383" s="74">
        <f t="shared" si="418"/>
        <v>0</v>
      </c>
      <c r="AG383" s="94">
        <f>AG384</f>
        <v>0</v>
      </c>
      <c r="AH383" s="94">
        <f>AH384</f>
        <v>0</v>
      </c>
      <c r="AI383" s="94">
        <f>AI384</f>
        <v>0</v>
      </c>
      <c r="AJ383" s="94">
        <f>AJ384</f>
        <v>0</v>
      </c>
      <c r="AK383" s="94">
        <f>AK384</f>
        <v>0</v>
      </c>
      <c r="AL383" s="74">
        <f t="shared" si="420"/>
        <v>0</v>
      </c>
      <c r="AM383" s="74">
        <f t="shared" si="421"/>
        <v>0</v>
      </c>
      <c r="AN383" s="74">
        <f t="shared" si="422"/>
        <v>0</v>
      </c>
      <c r="AO383" s="74">
        <f t="shared" si="423"/>
        <v>0</v>
      </c>
      <c r="AP383" s="74">
        <f t="shared" si="424"/>
        <v>0</v>
      </c>
    </row>
    <row r="384" spans="1:42" s="39" customFormat="1" ht="42.75" customHeight="1" hidden="1">
      <c r="A384" s="45"/>
      <c r="B384" s="42" t="s">
        <v>334</v>
      </c>
      <c r="C384" s="46"/>
      <c r="D384" s="15" t="s">
        <v>53</v>
      </c>
      <c r="E384" s="15" t="s">
        <v>52</v>
      </c>
      <c r="F384" s="15" t="s">
        <v>332</v>
      </c>
      <c r="G384" s="15" t="s">
        <v>333</v>
      </c>
      <c r="H384" s="74">
        <f>I384+L384</f>
        <v>0</v>
      </c>
      <c r="I384" s="74">
        <f>J384+K384</f>
        <v>0</v>
      </c>
      <c r="J384" s="54"/>
      <c r="K384" s="54"/>
      <c r="L384" s="54"/>
      <c r="M384" s="94">
        <f>N384+Q384</f>
        <v>0</v>
      </c>
      <c r="N384" s="94">
        <f>O384+P384</f>
        <v>0</v>
      </c>
      <c r="O384" s="95"/>
      <c r="P384" s="95"/>
      <c r="Q384" s="95"/>
      <c r="R384" s="74">
        <f t="shared" si="468"/>
        <v>0</v>
      </c>
      <c r="S384" s="74">
        <f t="shared" si="469"/>
        <v>0</v>
      </c>
      <c r="T384" s="54">
        <f t="shared" si="470"/>
        <v>0</v>
      </c>
      <c r="U384" s="54">
        <f t="shared" si="471"/>
        <v>0</v>
      </c>
      <c r="V384" s="54">
        <f t="shared" si="472"/>
        <v>0</v>
      </c>
      <c r="W384" s="94">
        <f>X384+AA384</f>
        <v>0</v>
      </c>
      <c r="X384" s="94">
        <f>Y384+Z384</f>
        <v>0</v>
      </c>
      <c r="Y384" s="95"/>
      <c r="Z384" s="95"/>
      <c r="AA384" s="95"/>
      <c r="AB384" s="74">
        <f t="shared" si="414"/>
        <v>0</v>
      </c>
      <c r="AC384" s="74">
        <f t="shared" si="415"/>
        <v>0</v>
      </c>
      <c r="AD384" s="54">
        <f t="shared" si="416"/>
        <v>0</v>
      </c>
      <c r="AE384" s="54">
        <f t="shared" si="417"/>
        <v>0</v>
      </c>
      <c r="AF384" s="54">
        <f t="shared" si="418"/>
        <v>0</v>
      </c>
      <c r="AG384" s="94">
        <f>AH384+AK384</f>
        <v>0</v>
      </c>
      <c r="AH384" s="94">
        <f>AI384+AJ384</f>
        <v>0</v>
      </c>
      <c r="AI384" s="95"/>
      <c r="AJ384" s="95"/>
      <c r="AK384" s="95"/>
      <c r="AL384" s="74">
        <f t="shared" si="420"/>
        <v>0</v>
      </c>
      <c r="AM384" s="74">
        <f t="shared" si="421"/>
        <v>0</v>
      </c>
      <c r="AN384" s="54">
        <f t="shared" si="422"/>
        <v>0</v>
      </c>
      <c r="AO384" s="54">
        <f t="shared" si="423"/>
        <v>0</v>
      </c>
      <c r="AP384" s="54">
        <f t="shared" si="424"/>
        <v>0</v>
      </c>
    </row>
    <row r="385" spans="1:42" s="39" customFormat="1" ht="14.25" customHeight="1" hidden="1">
      <c r="A385" s="45"/>
      <c r="B385" s="42"/>
      <c r="C385" s="46"/>
      <c r="D385" s="15"/>
      <c r="E385" s="15"/>
      <c r="F385" s="15"/>
      <c r="G385" s="15"/>
      <c r="H385" s="69"/>
      <c r="I385" s="69"/>
      <c r="J385" s="54"/>
      <c r="K385" s="54"/>
      <c r="L385" s="54"/>
      <c r="M385" s="96"/>
      <c r="N385" s="96"/>
      <c r="O385" s="95"/>
      <c r="P385" s="95"/>
      <c r="Q385" s="95"/>
      <c r="R385" s="69">
        <f t="shared" si="468"/>
        <v>0</v>
      </c>
      <c r="S385" s="69">
        <f t="shared" si="469"/>
        <v>0</v>
      </c>
      <c r="T385" s="54">
        <f t="shared" si="470"/>
        <v>0</v>
      </c>
      <c r="U385" s="54">
        <f t="shared" si="471"/>
        <v>0</v>
      </c>
      <c r="V385" s="54">
        <f t="shared" si="472"/>
        <v>0</v>
      </c>
      <c r="W385" s="96"/>
      <c r="X385" s="96"/>
      <c r="Y385" s="95"/>
      <c r="Z385" s="95"/>
      <c r="AA385" s="95"/>
      <c r="AB385" s="69">
        <f t="shared" si="414"/>
        <v>0</v>
      </c>
      <c r="AC385" s="69">
        <f t="shared" si="415"/>
        <v>0</v>
      </c>
      <c r="AD385" s="54">
        <f t="shared" si="416"/>
        <v>0</v>
      </c>
      <c r="AE385" s="54">
        <f t="shared" si="417"/>
        <v>0</v>
      </c>
      <c r="AF385" s="54">
        <f t="shared" si="418"/>
        <v>0</v>
      </c>
      <c r="AG385" s="96"/>
      <c r="AH385" s="96"/>
      <c r="AI385" s="95"/>
      <c r="AJ385" s="95"/>
      <c r="AK385" s="95"/>
      <c r="AL385" s="69">
        <f t="shared" si="420"/>
        <v>0</v>
      </c>
      <c r="AM385" s="69">
        <f t="shared" si="421"/>
        <v>0</v>
      </c>
      <c r="AN385" s="54">
        <f t="shared" si="422"/>
        <v>0</v>
      </c>
      <c r="AO385" s="54">
        <f t="shared" si="423"/>
        <v>0</v>
      </c>
      <c r="AP385" s="54">
        <f t="shared" si="424"/>
        <v>0</v>
      </c>
    </row>
    <row r="386" spans="1:42" s="39" customFormat="1" ht="42.75">
      <c r="A386" s="29"/>
      <c r="B386" s="8" t="s">
        <v>232</v>
      </c>
      <c r="C386" s="27"/>
      <c r="D386" s="13" t="s">
        <v>53</v>
      </c>
      <c r="E386" s="13" t="s">
        <v>149</v>
      </c>
      <c r="F386" s="13"/>
      <c r="G386" s="13"/>
      <c r="H386" s="76">
        <f aca="true" t="shared" si="494" ref="H386:Q386">H387+H390+H393+H396</f>
        <v>19219.1</v>
      </c>
      <c r="I386" s="76">
        <f t="shared" si="494"/>
        <v>13297</v>
      </c>
      <c r="J386" s="76">
        <f t="shared" si="494"/>
        <v>13297</v>
      </c>
      <c r="K386" s="76">
        <f t="shared" si="494"/>
        <v>0</v>
      </c>
      <c r="L386" s="76">
        <f t="shared" si="494"/>
        <v>5922.1</v>
      </c>
      <c r="M386" s="109">
        <f t="shared" si="494"/>
        <v>0</v>
      </c>
      <c r="N386" s="109">
        <f t="shared" si="494"/>
        <v>0</v>
      </c>
      <c r="O386" s="109">
        <f t="shared" si="494"/>
        <v>0</v>
      </c>
      <c r="P386" s="109">
        <f t="shared" si="494"/>
        <v>0</v>
      </c>
      <c r="Q386" s="109">
        <f t="shared" si="494"/>
        <v>0</v>
      </c>
      <c r="R386" s="76">
        <f t="shared" si="468"/>
        <v>19219.1</v>
      </c>
      <c r="S386" s="76">
        <f t="shared" si="469"/>
        <v>13297</v>
      </c>
      <c r="T386" s="76">
        <f t="shared" si="470"/>
        <v>13297</v>
      </c>
      <c r="U386" s="76">
        <f t="shared" si="471"/>
        <v>0</v>
      </c>
      <c r="V386" s="76">
        <f t="shared" si="472"/>
        <v>5922.1</v>
      </c>
      <c r="W386" s="109">
        <f>W387+W390+W393+W396</f>
        <v>-1044</v>
      </c>
      <c r="X386" s="109">
        <f>X387+X390+X393+X396</f>
        <v>144</v>
      </c>
      <c r="Y386" s="109">
        <f>Y387+Y390+Y393+Y396</f>
        <v>144</v>
      </c>
      <c r="Z386" s="109">
        <f>Z387+Z390+Z393+Z396</f>
        <v>0</v>
      </c>
      <c r="AA386" s="109">
        <f>AA387+AA390+AA393+AA396</f>
        <v>-1188</v>
      </c>
      <c r="AB386" s="76">
        <f t="shared" si="414"/>
        <v>18175.1</v>
      </c>
      <c r="AC386" s="76">
        <f t="shared" si="415"/>
        <v>13441</v>
      </c>
      <c r="AD386" s="76">
        <f t="shared" si="416"/>
        <v>13441</v>
      </c>
      <c r="AE386" s="76">
        <f t="shared" si="417"/>
        <v>0</v>
      </c>
      <c r="AF386" s="76">
        <f t="shared" si="418"/>
        <v>4734.1</v>
      </c>
      <c r="AG386" s="109">
        <f>AG387+AG390+AG393+AG396</f>
        <v>-5459</v>
      </c>
      <c r="AH386" s="109">
        <f>AH387+AH390+AH393+AH396</f>
        <v>-5459</v>
      </c>
      <c r="AI386" s="109">
        <f>AI387+AI390+AI393+AI396</f>
        <v>-5459</v>
      </c>
      <c r="AJ386" s="109">
        <f>AJ387+AJ390+AJ393+AJ396</f>
        <v>0</v>
      </c>
      <c r="AK386" s="109">
        <f>AK387+AK390+AK393+AK396</f>
        <v>0</v>
      </c>
      <c r="AL386" s="76">
        <f t="shared" si="420"/>
        <v>12716.099999999999</v>
      </c>
      <c r="AM386" s="76">
        <f t="shared" si="421"/>
        <v>7982</v>
      </c>
      <c r="AN386" s="76">
        <f t="shared" si="422"/>
        <v>7982</v>
      </c>
      <c r="AO386" s="76">
        <f t="shared" si="423"/>
        <v>0</v>
      </c>
      <c r="AP386" s="76">
        <f t="shared" si="424"/>
        <v>4734.1</v>
      </c>
    </row>
    <row r="387" spans="1:42" s="39" customFormat="1" ht="71.25">
      <c r="A387" s="31"/>
      <c r="B387" s="10" t="s">
        <v>233</v>
      </c>
      <c r="C387" s="27"/>
      <c r="D387" s="15" t="s">
        <v>53</v>
      </c>
      <c r="E387" s="15" t="s">
        <v>149</v>
      </c>
      <c r="F387" s="15" t="s">
        <v>163</v>
      </c>
      <c r="G387" s="15"/>
      <c r="H387" s="74">
        <f>H388</f>
        <v>5002</v>
      </c>
      <c r="I387" s="74">
        <f>I388</f>
        <v>4424</v>
      </c>
      <c r="J387" s="74">
        <f aca="true" t="shared" si="495" ref="I387:L388">J388</f>
        <v>4424</v>
      </c>
      <c r="K387" s="74">
        <f t="shared" si="495"/>
        <v>0</v>
      </c>
      <c r="L387" s="74">
        <f t="shared" si="495"/>
        <v>578</v>
      </c>
      <c r="M387" s="94">
        <f>M388</f>
        <v>0</v>
      </c>
      <c r="N387" s="94">
        <f>N388</f>
        <v>0</v>
      </c>
      <c r="O387" s="94">
        <f aca="true" t="shared" si="496" ref="N387:Q388">O388</f>
        <v>0</v>
      </c>
      <c r="P387" s="94">
        <f t="shared" si="496"/>
        <v>0</v>
      </c>
      <c r="Q387" s="94">
        <f t="shared" si="496"/>
        <v>0</v>
      </c>
      <c r="R387" s="74">
        <f t="shared" si="468"/>
        <v>5002</v>
      </c>
      <c r="S387" s="74">
        <f t="shared" si="469"/>
        <v>4424</v>
      </c>
      <c r="T387" s="74">
        <f t="shared" si="470"/>
        <v>4424</v>
      </c>
      <c r="U387" s="74">
        <f t="shared" si="471"/>
        <v>0</v>
      </c>
      <c r="V387" s="74">
        <f t="shared" si="472"/>
        <v>578</v>
      </c>
      <c r="W387" s="94">
        <f>W388</f>
        <v>0</v>
      </c>
      <c r="X387" s="94">
        <f>X388</f>
        <v>578</v>
      </c>
      <c r="Y387" s="94">
        <f aca="true" t="shared" si="497" ref="X387:AA388">Y388</f>
        <v>578</v>
      </c>
      <c r="Z387" s="94">
        <f t="shared" si="497"/>
        <v>0</v>
      </c>
      <c r="AA387" s="94">
        <f t="shared" si="497"/>
        <v>-578</v>
      </c>
      <c r="AB387" s="74">
        <f t="shared" si="414"/>
        <v>5002</v>
      </c>
      <c r="AC387" s="74">
        <f t="shared" si="415"/>
        <v>5002</v>
      </c>
      <c r="AD387" s="74">
        <f t="shared" si="416"/>
        <v>5002</v>
      </c>
      <c r="AE387" s="74">
        <f t="shared" si="417"/>
        <v>0</v>
      </c>
      <c r="AF387" s="74">
        <f t="shared" si="418"/>
        <v>0</v>
      </c>
      <c r="AG387" s="94">
        <f>AG388</f>
        <v>-1179</v>
      </c>
      <c r="AH387" s="94">
        <f>AH388</f>
        <v>-1179</v>
      </c>
      <c r="AI387" s="94">
        <f aca="true" t="shared" si="498" ref="AH387:AK388">AI388</f>
        <v>-1179</v>
      </c>
      <c r="AJ387" s="94">
        <f t="shared" si="498"/>
        <v>0</v>
      </c>
      <c r="AK387" s="94">
        <f t="shared" si="498"/>
        <v>0</v>
      </c>
      <c r="AL387" s="74">
        <f t="shared" si="420"/>
        <v>3823</v>
      </c>
      <c r="AM387" s="74">
        <f t="shared" si="421"/>
        <v>3823</v>
      </c>
      <c r="AN387" s="74">
        <f t="shared" si="422"/>
        <v>3823</v>
      </c>
      <c r="AO387" s="74">
        <f t="shared" si="423"/>
        <v>0</v>
      </c>
      <c r="AP387" s="74">
        <f t="shared" si="424"/>
        <v>0</v>
      </c>
    </row>
    <row r="388" spans="1:42" s="39" customFormat="1" ht="14.25">
      <c r="A388" s="31"/>
      <c r="B388" s="10" t="s">
        <v>145</v>
      </c>
      <c r="C388" s="27"/>
      <c r="D388" s="15" t="s">
        <v>53</v>
      </c>
      <c r="E388" s="15" t="s">
        <v>149</v>
      </c>
      <c r="F388" s="15" t="s">
        <v>167</v>
      </c>
      <c r="G388" s="15"/>
      <c r="H388" s="74">
        <f>H389</f>
        <v>5002</v>
      </c>
      <c r="I388" s="74">
        <f t="shared" si="495"/>
        <v>4424</v>
      </c>
      <c r="J388" s="74">
        <f t="shared" si="495"/>
        <v>4424</v>
      </c>
      <c r="K388" s="74">
        <f t="shared" si="495"/>
        <v>0</v>
      </c>
      <c r="L388" s="74">
        <f t="shared" si="495"/>
        <v>578</v>
      </c>
      <c r="M388" s="94">
        <f>M389</f>
        <v>0</v>
      </c>
      <c r="N388" s="94">
        <f t="shared" si="496"/>
        <v>0</v>
      </c>
      <c r="O388" s="94">
        <f t="shared" si="496"/>
        <v>0</v>
      </c>
      <c r="P388" s="94">
        <f t="shared" si="496"/>
        <v>0</v>
      </c>
      <c r="Q388" s="94">
        <f t="shared" si="496"/>
        <v>0</v>
      </c>
      <c r="R388" s="74">
        <f t="shared" si="468"/>
        <v>5002</v>
      </c>
      <c r="S388" s="74">
        <f t="shared" si="469"/>
        <v>4424</v>
      </c>
      <c r="T388" s="74">
        <f t="shared" si="470"/>
        <v>4424</v>
      </c>
      <c r="U388" s="74">
        <f t="shared" si="471"/>
        <v>0</v>
      </c>
      <c r="V388" s="74">
        <f t="shared" si="472"/>
        <v>578</v>
      </c>
      <c r="W388" s="94">
        <f>W389</f>
        <v>0</v>
      </c>
      <c r="X388" s="94">
        <f t="shared" si="497"/>
        <v>578</v>
      </c>
      <c r="Y388" s="94">
        <f t="shared" si="497"/>
        <v>578</v>
      </c>
      <c r="Z388" s="94">
        <f t="shared" si="497"/>
        <v>0</v>
      </c>
      <c r="AA388" s="94">
        <f t="shared" si="497"/>
        <v>-578</v>
      </c>
      <c r="AB388" s="74">
        <f t="shared" si="414"/>
        <v>5002</v>
      </c>
      <c r="AC388" s="74">
        <f t="shared" si="415"/>
        <v>5002</v>
      </c>
      <c r="AD388" s="74">
        <f t="shared" si="416"/>
        <v>5002</v>
      </c>
      <c r="AE388" s="74">
        <f t="shared" si="417"/>
        <v>0</v>
      </c>
      <c r="AF388" s="74">
        <f t="shared" si="418"/>
        <v>0</v>
      </c>
      <c r="AG388" s="94">
        <f>AG389</f>
        <v>-1179</v>
      </c>
      <c r="AH388" s="94">
        <f t="shared" si="498"/>
        <v>-1179</v>
      </c>
      <c r="AI388" s="94">
        <f t="shared" si="498"/>
        <v>-1179</v>
      </c>
      <c r="AJ388" s="94">
        <f t="shared" si="498"/>
        <v>0</v>
      </c>
      <c r="AK388" s="94">
        <f t="shared" si="498"/>
        <v>0</v>
      </c>
      <c r="AL388" s="74">
        <f t="shared" si="420"/>
        <v>3823</v>
      </c>
      <c r="AM388" s="74">
        <f t="shared" si="421"/>
        <v>3823</v>
      </c>
      <c r="AN388" s="74">
        <f t="shared" si="422"/>
        <v>3823</v>
      </c>
      <c r="AO388" s="74">
        <f t="shared" si="423"/>
        <v>0</v>
      </c>
      <c r="AP388" s="74">
        <f t="shared" si="424"/>
        <v>0</v>
      </c>
    </row>
    <row r="389" spans="1:42" s="39" customFormat="1" ht="28.5">
      <c r="A389" s="31"/>
      <c r="B389" s="10" t="s">
        <v>165</v>
      </c>
      <c r="C389" s="27"/>
      <c r="D389" s="15" t="s">
        <v>53</v>
      </c>
      <c r="E389" s="15" t="s">
        <v>149</v>
      </c>
      <c r="F389" s="15" t="s">
        <v>167</v>
      </c>
      <c r="G389" s="15" t="s">
        <v>166</v>
      </c>
      <c r="H389" s="74">
        <f>I389+L389</f>
        <v>5002</v>
      </c>
      <c r="I389" s="74">
        <f>J389+K389</f>
        <v>4424</v>
      </c>
      <c r="J389" s="54">
        <f>4408+16</f>
        <v>4424</v>
      </c>
      <c r="K389" s="54"/>
      <c r="L389" s="54">
        <v>578</v>
      </c>
      <c r="M389" s="94">
        <f>N389+Q389</f>
        <v>0</v>
      </c>
      <c r="N389" s="94">
        <f>O389+P389</f>
        <v>0</v>
      </c>
      <c r="O389" s="95"/>
      <c r="P389" s="95"/>
      <c r="Q389" s="95"/>
      <c r="R389" s="74">
        <f t="shared" si="468"/>
        <v>5002</v>
      </c>
      <c r="S389" s="74">
        <f t="shared" si="469"/>
        <v>4424</v>
      </c>
      <c r="T389" s="54">
        <f t="shared" si="470"/>
        <v>4424</v>
      </c>
      <c r="U389" s="54">
        <f t="shared" si="471"/>
        <v>0</v>
      </c>
      <c r="V389" s="54">
        <f t="shared" si="472"/>
        <v>578</v>
      </c>
      <c r="W389" s="94">
        <f>X389+AA389</f>
        <v>0</v>
      </c>
      <c r="X389" s="94">
        <f>Y389+Z389</f>
        <v>578</v>
      </c>
      <c r="Y389" s="95">
        <v>578</v>
      </c>
      <c r="Z389" s="95"/>
      <c r="AA389" s="95">
        <v>-578</v>
      </c>
      <c r="AB389" s="74">
        <f aca="true" t="shared" si="499" ref="AB389:AB405">W389+R389</f>
        <v>5002</v>
      </c>
      <c r="AC389" s="74">
        <f aca="true" t="shared" si="500" ref="AC389:AC405">X389+S389</f>
        <v>5002</v>
      </c>
      <c r="AD389" s="54">
        <f aca="true" t="shared" si="501" ref="AD389:AD405">Y389+T389</f>
        <v>5002</v>
      </c>
      <c r="AE389" s="54">
        <f aca="true" t="shared" si="502" ref="AE389:AE405">Z389+U389</f>
        <v>0</v>
      </c>
      <c r="AF389" s="54">
        <f aca="true" t="shared" si="503" ref="AF389:AF405">AA389+V389</f>
        <v>0</v>
      </c>
      <c r="AG389" s="94">
        <f>AH389+AK389</f>
        <v>-1179</v>
      </c>
      <c r="AH389" s="94">
        <f>AI389+AJ389</f>
        <v>-1179</v>
      </c>
      <c r="AI389" s="95">
        <f>-1179</f>
        <v>-1179</v>
      </c>
      <c r="AJ389" s="95"/>
      <c r="AK389" s="95"/>
      <c r="AL389" s="74">
        <f aca="true" t="shared" si="504" ref="AL389:AL405">AG389+AB389</f>
        <v>3823</v>
      </c>
      <c r="AM389" s="74">
        <f aca="true" t="shared" si="505" ref="AM389:AM405">AH389+AC389</f>
        <v>3823</v>
      </c>
      <c r="AN389" s="54">
        <f aca="true" t="shared" si="506" ref="AN389:AN405">AI389+AD389</f>
        <v>3823</v>
      </c>
      <c r="AO389" s="54">
        <f aca="true" t="shared" si="507" ref="AO389:AO405">AJ389+AE389</f>
        <v>0</v>
      </c>
      <c r="AP389" s="54">
        <f aca="true" t="shared" si="508" ref="AP389:AP405">AK389+AF389</f>
        <v>0</v>
      </c>
    </row>
    <row r="390" spans="1:42" s="39" customFormat="1" ht="85.5">
      <c r="A390" s="31"/>
      <c r="B390" s="10" t="s">
        <v>215</v>
      </c>
      <c r="C390" s="27"/>
      <c r="D390" s="15" t="s">
        <v>53</v>
      </c>
      <c r="E390" s="15" t="s">
        <v>149</v>
      </c>
      <c r="F390" s="15" t="s">
        <v>98</v>
      </c>
      <c r="G390" s="15"/>
      <c r="H390" s="74">
        <f>H391</f>
        <v>5395</v>
      </c>
      <c r="I390" s="74">
        <f>I391</f>
        <v>4785</v>
      </c>
      <c r="J390" s="74">
        <f aca="true" t="shared" si="509" ref="I390:L391">J391</f>
        <v>4785</v>
      </c>
      <c r="K390" s="74">
        <f t="shared" si="509"/>
        <v>0</v>
      </c>
      <c r="L390" s="74">
        <f t="shared" si="509"/>
        <v>610</v>
      </c>
      <c r="M390" s="94">
        <f>M391</f>
        <v>0</v>
      </c>
      <c r="N390" s="94">
        <f>N391</f>
        <v>0</v>
      </c>
      <c r="O390" s="94">
        <f aca="true" t="shared" si="510" ref="N390:Q391">O391</f>
        <v>0</v>
      </c>
      <c r="P390" s="94">
        <f t="shared" si="510"/>
        <v>0</v>
      </c>
      <c r="Q390" s="94">
        <f t="shared" si="510"/>
        <v>0</v>
      </c>
      <c r="R390" s="74">
        <f t="shared" si="468"/>
        <v>5395</v>
      </c>
      <c r="S390" s="74">
        <f t="shared" si="469"/>
        <v>4785</v>
      </c>
      <c r="T390" s="74">
        <f t="shared" si="470"/>
        <v>4785</v>
      </c>
      <c r="U390" s="74">
        <f t="shared" si="471"/>
        <v>0</v>
      </c>
      <c r="V390" s="74">
        <f t="shared" si="472"/>
        <v>610</v>
      </c>
      <c r="W390" s="94">
        <f>W391</f>
        <v>0</v>
      </c>
      <c r="X390" s="94">
        <f>X391</f>
        <v>610</v>
      </c>
      <c r="Y390" s="94">
        <f aca="true" t="shared" si="511" ref="X390:AA391">Y391</f>
        <v>610</v>
      </c>
      <c r="Z390" s="94">
        <f t="shared" si="511"/>
        <v>0</v>
      </c>
      <c r="AA390" s="94">
        <f t="shared" si="511"/>
        <v>-610</v>
      </c>
      <c r="AB390" s="74">
        <f t="shared" si="499"/>
        <v>5395</v>
      </c>
      <c r="AC390" s="74">
        <f t="shared" si="500"/>
        <v>5395</v>
      </c>
      <c r="AD390" s="74">
        <f t="shared" si="501"/>
        <v>5395</v>
      </c>
      <c r="AE390" s="74">
        <f t="shared" si="502"/>
        <v>0</v>
      </c>
      <c r="AF390" s="74">
        <f t="shared" si="503"/>
        <v>0</v>
      </c>
      <c r="AG390" s="94">
        <f>AG391</f>
        <v>-1236</v>
      </c>
      <c r="AH390" s="94">
        <f>AH391</f>
        <v>-1236</v>
      </c>
      <c r="AI390" s="94">
        <f aca="true" t="shared" si="512" ref="AH390:AK391">AI391</f>
        <v>-1236</v>
      </c>
      <c r="AJ390" s="94">
        <f t="shared" si="512"/>
        <v>0</v>
      </c>
      <c r="AK390" s="94">
        <f t="shared" si="512"/>
        <v>0</v>
      </c>
      <c r="AL390" s="74">
        <f t="shared" si="504"/>
        <v>4159</v>
      </c>
      <c r="AM390" s="74">
        <f t="shared" si="505"/>
        <v>4159</v>
      </c>
      <c r="AN390" s="74">
        <f t="shared" si="506"/>
        <v>4159</v>
      </c>
      <c r="AO390" s="74">
        <f t="shared" si="507"/>
        <v>0</v>
      </c>
      <c r="AP390" s="74">
        <f t="shared" si="508"/>
        <v>0</v>
      </c>
    </row>
    <row r="391" spans="1:42" s="39" customFormat="1" ht="28.5">
      <c r="A391" s="31"/>
      <c r="B391" s="10" t="s">
        <v>86</v>
      </c>
      <c r="C391" s="27"/>
      <c r="D391" s="15" t="s">
        <v>53</v>
      </c>
      <c r="E391" s="15" t="s">
        <v>149</v>
      </c>
      <c r="F391" s="15" t="s">
        <v>216</v>
      </c>
      <c r="G391" s="15"/>
      <c r="H391" s="74">
        <f>H392</f>
        <v>5395</v>
      </c>
      <c r="I391" s="74">
        <f t="shared" si="509"/>
        <v>4785</v>
      </c>
      <c r="J391" s="74">
        <f t="shared" si="509"/>
        <v>4785</v>
      </c>
      <c r="K391" s="74">
        <f t="shared" si="509"/>
        <v>0</v>
      </c>
      <c r="L391" s="74">
        <f t="shared" si="509"/>
        <v>610</v>
      </c>
      <c r="M391" s="94">
        <f>M392</f>
        <v>0</v>
      </c>
      <c r="N391" s="94">
        <f t="shared" si="510"/>
        <v>0</v>
      </c>
      <c r="O391" s="94">
        <f t="shared" si="510"/>
        <v>0</v>
      </c>
      <c r="P391" s="94">
        <f t="shared" si="510"/>
        <v>0</v>
      </c>
      <c r="Q391" s="94">
        <f t="shared" si="510"/>
        <v>0</v>
      </c>
      <c r="R391" s="74">
        <f t="shared" si="468"/>
        <v>5395</v>
      </c>
      <c r="S391" s="74">
        <f t="shared" si="469"/>
        <v>4785</v>
      </c>
      <c r="T391" s="74">
        <f t="shared" si="470"/>
        <v>4785</v>
      </c>
      <c r="U391" s="74">
        <f t="shared" si="471"/>
        <v>0</v>
      </c>
      <c r="V391" s="74">
        <f t="shared" si="472"/>
        <v>610</v>
      </c>
      <c r="W391" s="94">
        <f>W392</f>
        <v>0</v>
      </c>
      <c r="X391" s="94">
        <f t="shared" si="511"/>
        <v>610</v>
      </c>
      <c r="Y391" s="94">
        <f t="shared" si="511"/>
        <v>610</v>
      </c>
      <c r="Z391" s="94">
        <f t="shared" si="511"/>
        <v>0</v>
      </c>
      <c r="AA391" s="94">
        <f t="shared" si="511"/>
        <v>-610</v>
      </c>
      <c r="AB391" s="74">
        <f t="shared" si="499"/>
        <v>5395</v>
      </c>
      <c r="AC391" s="74">
        <f t="shared" si="500"/>
        <v>5395</v>
      </c>
      <c r="AD391" s="74">
        <f t="shared" si="501"/>
        <v>5395</v>
      </c>
      <c r="AE391" s="74">
        <f t="shared" si="502"/>
        <v>0</v>
      </c>
      <c r="AF391" s="74">
        <f t="shared" si="503"/>
        <v>0</v>
      </c>
      <c r="AG391" s="94">
        <f>AG392</f>
        <v>-1236</v>
      </c>
      <c r="AH391" s="94">
        <f t="shared" si="512"/>
        <v>-1236</v>
      </c>
      <c r="AI391" s="94">
        <f t="shared" si="512"/>
        <v>-1236</v>
      </c>
      <c r="AJ391" s="94">
        <f t="shared" si="512"/>
        <v>0</v>
      </c>
      <c r="AK391" s="94">
        <f t="shared" si="512"/>
        <v>0</v>
      </c>
      <c r="AL391" s="74">
        <f t="shared" si="504"/>
        <v>4159</v>
      </c>
      <c r="AM391" s="74">
        <f t="shared" si="505"/>
        <v>4159</v>
      </c>
      <c r="AN391" s="74">
        <f t="shared" si="506"/>
        <v>4159</v>
      </c>
      <c r="AO391" s="74">
        <f t="shared" si="507"/>
        <v>0</v>
      </c>
      <c r="AP391" s="74">
        <f t="shared" si="508"/>
        <v>0</v>
      </c>
    </row>
    <row r="392" spans="1:42" s="39" customFormat="1" ht="28.5">
      <c r="A392" s="31"/>
      <c r="B392" s="10" t="s">
        <v>184</v>
      </c>
      <c r="C392" s="27"/>
      <c r="D392" s="15" t="s">
        <v>53</v>
      </c>
      <c r="E392" s="15" t="s">
        <v>149</v>
      </c>
      <c r="F392" s="15" t="s">
        <v>216</v>
      </c>
      <c r="G392" s="15" t="s">
        <v>199</v>
      </c>
      <c r="H392" s="74">
        <f>I392+L392</f>
        <v>5395</v>
      </c>
      <c r="I392" s="74">
        <f>J392+K392</f>
        <v>4785</v>
      </c>
      <c r="J392" s="54">
        <f>4771+14</f>
        <v>4785</v>
      </c>
      <c r="K392" s="54"/>
      <c r="L392" s="54">
        <v>610</v>
      </c>
      <c r="M392" s="94">
        <f>N392+Q392</f>
        <v>0</v>
      </c>
      <c r="N392" s="94">
        <f>O392+P392</f>
        <v>0</v>
      </c>
      <c r="O392" s="95"/>
      <c r="P392" s="95"/>
      <c r="Q392" s="95"/>
      <c r="R392" s="74">
        <f t="shared" si="468"/>
        <v>5395</v>
      </c>
      <c r="S392" s="74">
        <f t="shared" si="469"/>
        <v>4785</v>
      </c>
      <c r="T392" s="54">
        <f t="shared" si="470"/>
        <v>4785</v>
      </c>
      <c r="U392" s="54">
        <f t="shared" si="471"/>
        <v>0</v>
      </c>
      <c r="V392" s="54">
        <f t="shared" si="472"/>
        <v>610</v>
      </c>
      <c r="W392" s="94">
        <f>X392+AA392</f>
        <v>0</v>
      </c>
      <c r="X392" s="94">
        <f>Y392+Z392</f>
        <v>610</v>
      </c>
      <c r="Y392" s="95">
        <v>610</v>
      </c>
      <c r="Z392" s="95"/>
      <c r="AA392" s="95">
        <v>-610</v>
      </c>
      <c r="AB392" s="74">
        <f t="shared" si="499"/>
        <v>5395</v>
      </c>
      <c r="AC392" s="74">
        <f t="shared" si="500"/>
        <v>5395</v>
      </c>
      <c r="AD392" s="54">
        <f t="shared" si="501"/>
        <v>5395</v>
      </c>
      <c r="AE392" s="54">
        <f t="shared" si="502"/>
        <v>0</v>
      </c>
      <c r="AF392" s="54">
        <f t="shared" si="503"/>
        <v>0</v>
      </c>
      <c r="AG392" s="94">
        <f>AH392+AK392</f>
        <v>-1236</v>
      </c>
      <c r="AH392" s="94">
        <f>AI392+AJ392</f>
        <v>-1236</v>
      </c>
      <c r="AI392" s="95">
        <f>-3-1233</f>
        <v>-1236</v>
      </c>
      <c r="AJ392" s="95"/>
      <c r="AK392" s="95"/>
      <c r="AL392" s="74">
        <f t="shared" si="504"/>
        <v>4159</v>
      </c>
      <c r="AM392" s="74">
        <f t="shared" si="505"/>
        <v>4159</v>
      </c>
      <c r="AN392" s="54">
        <f t="shared" si="506"/>
        <v>4159</v>
      </c>
      <c r="AO392" s="54">
        <f t="shared" si="507"/>
        <v>0</v>
      </c>
      <c r="AP392" s="54">
        <f t="shared" si="508"/>
        <v>0</v>
      </c>
    </row>
    <row r="393" spans="1:42" s="39" customFormat="1" ht="42.75">
      <c r="A393" s="31"/>
      <c r="B393" s="10" t="s">
        <v>234</v>
      </c>
      <c r="C393" s="27"/>
      <c r="D393" s="15" t="s">
        <v>53</v>
      </c>
      <c r="E393" s="15" t="s">
        <v>149</v>
      </c>
      <c r="F393" s="15">
        <v>4850000</v>
      </c>
      <c r="G393" s="15"/>
      <c r="H393" s="74">
        <f>H394</f>
        <v>4734.1</v>
      </c>
      <c r="I393" s="74">
        <f>I394</f>
        <v>0</v>
      </c>
      <c r="J393" s="74">
        <f aca="true" t="shared" si="513" ref="I393:L397">J394</f>
        <v>0</v>
      </c>
      <c r="K393" s="74">
        <f t="shared" si="513"/>
        <v>0</v>
      </c>
      <c r="L393" s="74">
        <f t="shared" si="513"/>
        <v>4734.1</v>
      </c>
      <c r="M393" s="94">
        <f>M394</f>
        <v>0</v>
      </c>
      <c r="N393" s="94">
        <f>N394</f>
        <v>0</v>
      </c>
      <c r="O393" s="94">
        <f aca="true" t="shared" si="514" ref="N393:Q397">O394</f>
        <v>0</v>
      </c>
      <c r="P393" s="94">
        <f t="shared" si="514"/>
        <v>0</v>
      </c>
      <c r="Q393" s="94">
        <f t="shared" si="514"/>
        <v>0</v>
      </c>
      <c r="R393" s="74">
        <f t="shared" si="468"/>
        <v>4734.1</v>
      </c>
      <c r="S393" s="74">
        <f t="shared" si="469"/>
        <v>0</v>
      </c>
      <c r="T393" s="74">
        <f t="shared" si="470"/>
        <v>0</v>
      </c>
      <c r="U393" s="74">
        <f t="shared" si="471"/>
        <v>0</v>
      </c>
      <c r="V393" s="74">
        <f t="shared" si="472"/>
        <v>4734.1</v>
      </c>
      <c r="W393" s="94">
        <f aca="true" t="shared" si="515" ref="W393:AA394">W394</f>
        <v>0</v>
      </c>
      <c r="X393" s="94">
        <f t="shared" si="515"/>
        <v>0</v>
      </c>
      <c r="Y393" s="94">
        <f t="shared" si="515"/>
        <v>0</v>
      </c>
      <c r="Z393" s="94">
        <f t="shared" si="515"/>
        <v>0</v>
      </c>
      <c r="AA393" s="94">
        <f t="shared" si="515"/>
        <v>0</v>
      </c>
      <c r="AB393" s="74">
        <f t="shared" si="499"/>
        <v>4734.1</v>
      </c>
      <c r="AC393" s="74">
        <f t="shared" si="500"/>
        <v>0</v>
      </c>
      <c r="AD393" s="74">
        <f t="shared" si="501"/>
        <v>0</v>
      </c>
      <c r="AE393" s="74">
        <f t="shared" si="502"/>
        <v>0</v>
      </c>
      <c r="AF393" s="74">
        <f t="shared" si="503"/>
        <v>4734.1</v>
      </c>
      <c r="AG393" s="94">
        <f aca="true" t="shared" si="516" ref="AG393:AK394">AG394</f>
        <v>0</v>
      </c>
      <c r="AH393" s="94">
        <f t="shared" si="516"/>
        <v>0</v>
      </c>
      <c r="AI393" s="94">
        <f t="shared" si="516"/>
        <v>0</v>
      </c>
      <c r="AJ393" s="94">
        <f t="shared" si="516"/>
        <v>0</v>
      </c>
      <c r="AK393" s="94">
        <f t="shared" si="516"/>
        <v>0</v>
      </c>
      <c r="AL393" s="74">
        <f t="shared" si="504"/>
        <v>4734.1</v>
      </c>
      <c r="AM393" s="74">
        <f t="shared" si="505"/>
        <v>0</v>
      </c>
      <c r="AN393" s="74">
        <f t="shared" si="506"/>
        <v>0</v>
      </c>
      <c r="AO393" s="74">
        <f t="shared" si="507"/>
        <v>0</v>
      </c>
      <c r="AP393" s="74">
        <f t="shared" si="508"/>
        <v>4734.1</v>
      </c>
    </row>
    <row r="394" spans="1:42" s="39" customFormat="1" ht="42.75">
      <c r="A394" s="31"/>
      <c r="B394" s="10" t="s">
        <v>231</v>
      </c>
      <c r="C394" s="27"/>
      <c r="D394" s="15" t="s">
        <v>53</v>
      </c>
      <c r="E394" s="15" t="s">
        <v>149</v>
      </c>
      <c r="F394" s="15" t="s">
        <v>235</v>
      </c>
      <c r="G394" s="15"/>
      <c r="H394" s="74">
        <f>H395</f>
        <v>4734.1</v>
      </c>
      <c r="I394" s="74">
        <f t="shared" si="513"/>
        <v>0</v>
      </c>
      <c r="J394" s="74">
        <f t="shared" si="513"/>
        <v>0</v>
      </c>
      <c r="K394" s="74">
        <f t="shared" si="513"/>
        <v>0</v>
      </c>
      <c r="L394" s="74">
        <f t="shared" si="513"/>
        <v>4734.1</v>
      </c>
      <c r="M394" s="94">
        <f>M395</f>
        <v>0</v>
      </c>
      <c r="N394" s="94">
        <f t="shared" si="514"/>
        <v>0</v>
      </c>
      <c r="O394" s="94">
        <f t="shared" si="514"/>
        <v>0</v>
      </c>
      <c r="P394" s="94">
        <f t="shared" si="514"/>
        <v>0</v>
      </c>
      <c r="Q394" s="94">
        <f t="shared" si="514"/>
        <v>0</v>
      </c>
      <c r="R394" s="74">
        <f t="shared" si="468"/>
        <v>4734.1</v>
      </c>
      <c r="S394" s="74">
        <f t="shared" si="469"/>
        <v>0</v>
      </c>
      <c r="T394" s="74">
        <f t="shared" si="470"/>
        <v>0</v>
      </c>
      <c r="U394" s="74">
        <f t="shared" si="471"/>
        <v>0</v>
      </c>
      <c r="V394" s="74">
        <f t="shared" si="472"/>
        <v>4734.1</v>
      </c>
      <c r="W394" s="94">
        <f t="shared" si="515"/>
        <v>0</v>
      </c>
      <c r="X394" s="94">
        <f t="shared" si="515"/>
        <v>0</v>
      </c>
      <c r="Y394" s="94">
        <f t="shared" si="515"/>
        <v>0</v>
      </c>
      <c r="Z394" s="94">
        <f t="shared" si="515"/>
        <v>0</v>
      </c>
      <c r="AA394" s="94">
        <f t="shared" si="515"/>
        <v>0</v>
      </c>
      <c r="AB394" s="74">
        <f t="shared" si="499"/>
        <v>4734.1</v>
      </c>
      <c r="AC394" s="74">
        <f t="shared" si="500"/>
        <v>0</v>
      </c>
      <c r="AD394" s="74">
        <f t="shared" si="501"/>
        <v>0</v>
      </c>
      <c r="AE394" s="74">
        <f t="shared" si="502"/>
        <v>0</v>
      </c>
      <c r="AF394" s="74">
        <f t="shared" si="503"/>
        <v>4734.1</v>
      </c>
      <c r="AG394" s="94">
        <f t="shared" si="516"/>
        <v>0</v>
      </c>
      <c r="AH394" s="94">
        <f t="shared" si="516"/>
        <v>0</v>
      </c>
      <c r="AI394" s="94">
        <f t="shared" si="516"/>
        <v>0</v>
      </c>
      <c r="AJ394" s="94">
        <f t="shared" si="516"/>
        <v>0</v>
      </c>
      <c r="AK394" s="94">
        <f t="shared" si="516"/>
        <v>0</v>
      </c>
      <c r="AL394" s="74">
        <f t="shared" si="504"/>
        <v>4734.1</v>
      </c>
      <c r="AM394" s="74">
        <f t="shared" si="505"/>
        <v>0</v>
      </c>
      <c r="AN394" s="74">
        <f t="shared" si="506"/>
        <v>0</v>
      </c>
      <c r="AO394" s="74">
        <f t="shared" si="507"/>
        <v>0</v>
      </c>
      <c r="AP394" s="74">
        <f t="shared" si="508"/>
        <v>4734.1</v>
      </c>
    </row>
    <row r="395" spans="1:42" s="39" customFormat="1" ht="28.5">
      <c r="A395" s="31"/>
      <c r="B395" s="10" t="s">
        <v>184</v>
      </c>
      <c r="C395" s="27"/>
      <c r="D395" s="15" t="s">
        <v>53</v>
      </c>
      <c r="E395" s="15" t="s">
        <v>149</v>
      </c>
      <c r="F395" s="15" t="s">
        <v>235</v>
      </c>
      <c r="G395" s="15" t="s">
        <v>199</v>
      </c>
      <c r="H395" s="74">
        <f>I395+L395</f>
        <v>4734.1</v>
      </c>
      <c r="I395" s="74">
        <f>J395+K395</f>
        <v>0</v>
      </c>
      <c r="J395" s="54">
        <v>0</v>
      </c>
      <c r="K395" s="54"/>
      <c r="L395" s="54">
        <f>1452.8+3281.3</f>
        <v>4734.1</v>
      </c>
      <c r="M395" s="94">
        <f>N395+Q395</f>
        <v>0</v>
      </c>
      <c r="N395" s="94">
        <f>O395+P395</f>
        <v>0</v>
      </c>
      <c r="O395" s="95">
        <v>0</v>
      </c>
      <c r="P395" s="95"/>
      <c r="Q395" s="95"/>
      <c r="R395" s="74">
        <f t="shared" si="468"/>
        <v>4734.1</v>
      </c>
      <c r="S395" s="74">
        <f t="shared" si="469"/>
        <v>0</v>
      </c>
      <c r="T395" s="54">
        <f t="shared" si="470"/>
        <v>0</v>
      </c>
      <c r="U395" s="54">
        <f t="shared" si="471"/>
        <v>0</v>
      </c>
      <c r="V395" s="54">
        <f t="shared" si="472"/>
        <v>4734.1</v>
      </c>
      <c r="W395" s="94">
        <f>X395+AA395</f>
        <v>0</v>
      </c>
      <c r="X395" s="94">
        <f>Y395+Z395</f>
        <v>0</v>
      </c>
      <c r="Y395" s="95">
        <v>0</v>
      </c>
      <c r="Z395" s="95"/>
      <c r="AA395" s="95"/>
      <c r="AB395" s="74">
        <f t="shared" si="499"/>
        <v>4734.1</v>
      </c>
      <c r="AC395" s="74">
        <f t="shared" si="500"/>
        <v>0</v>
      </c>
      <c r="AD395" s="54">
        <f t="shared" si="501"/>
        <v>0</v>
      </c>
      <c r="AE395" s="54">
        <f t="shared" si="502"/>
        <v>0</v>
      </c>
      <c r="AF395" s="54">
        <f t="shared" si="503"/>
        <v>4734.1</v>
      </c>
      <c r="AG395" s="94">
        <f>AH395+AK395</f>
        <v>0</v>
      </c>
      <c r="AH395" s="94">
        <f>AI395+AJ395</f>
        <v>0</v>
      </c>
      <c r="AI395" s="95">
        <v>0</v>
      </c>
      <c r="AJ395" s="95"/>
      <c r="AK395" s="95"/>
      <c r="AL395" s="74">
        <f t="shared" si="504"/>
        <v>4734.1</v>
      </c>
      <c r="AM395" s="74">
        <f t="shared" si="505"/>
        <v>0</v>
      </c>
      <c r="AN395" s="54">
        <f t="shared" si="506"/>
        <v>0</v>
      </c>
      <c r="AO395" s="54">
        <f t="shared" si="507"/>
        <v>0</v>
      </c>
      <c r="AP395" s="54">
        <f t="shared" si="508"/>
        <v>4734.1</v>
      </c>
    </row>
    <row r="396" spans="1:42" s="39" customFormat="1" ht="28.5" hidden="1">
      <c r="A396" s="31"/>
      <c r="B396" s="11" t="s">
        <v>266</v>
      </c>
      <c r="C396" s="11"/>
      <c r="D396" s="15" t="s">
        <v>53</v>
      </c>
      <c r="E396" s="15" t="s">
        <v>149</v>
      </c>
      <c r="F396" s="15" t="s">
        <v>267</v>
      </c>
      <c r="G396" s="15"/>
      <c r="H396" s="74">
        <f aca="true" t="shared" si="517" ref="H396:Q396">H397+H399</f>
        <v>4088</v>
      </c>
      <c r="I396" s="74">
        <f t="shared" si="517"/>
        <v>4088</v>
      </c>
      <c r="J396" s="74">
        <f t="shared" si="517"/>
        <v>4088</v>
      </c>
      <c r="K396" s="74">
        <f t="shared" si="517"/>
        <v>0</v>
      </c>
      <c r="L396" s="74">
        <f t="shared" si="517"/>
        <v>0</v>
      </c>
      <c r="M396" s="94">
        <f t="shared" si="517"/>
        <v>0</v>
      </c>
      <c r="N396" s="94">
        <f t="shared" si="517"/>
        <v>0</v>
      </c>
      <c r="O396" s="94">
        <f t="shared" si="517"/>
        <v>0</v>
      </c>
      <c r="P396" s="94">
        <f t="shared" si="517"/>
        <v>0</v>
      </c>
      <c r="Q396" s="94">
        <f t="shared" si="517"/>
        <v>0</v>
      </c>
      <c r="R396" s="74">
        <f t="shared" si="468"/>
        <v>4088</v>
      </c>
      <c r="S396" s="74">
        <f t="shared" si="469"/>
        <v>4088</v>
      </c>
      <c r="T396" s="74">
        <f t="shared" si="470"/>
        <v>4088</v>
      </c>
      <c r="U396" s="74">
        <f t="shared" si="471"/>
        <v>0</v>
      </c>
      <c r="V396" s="74">
        <f t="shared" si="472"/>
        <v>0</v>
      </c>
      <c r="W396" s="94">
        <f>W397+W399</f>
        <v>-1044</v>
      </c>
      <c r="X396" s="94">
        <f>X397+X399</f>
        <v>-1044</v>
      </c>
      <c r="Y396" s="94">
        <f>Y397+Y399</f>
        <v>-1044</v>
      </c>
      <c r="Z396" s="94">
        <f>Z397+Z399</f>
        <v>0</v>
      </c>
      <c r="AA396" s="94">
        <f>AA397+AA399</f>
        <v>0</v>
      </c>
      <c r="AB396" s="74">
        <f t="shared" si="499"/>
        <v>3044</v>
      </c>
      <c r="AC396" s="74">
        <f t="shared" si="500"/>
        <v>3044</v>
      </c>
      <c r="AD396" s="74">
        <f t="shared" si="501"/>
        <v>3044</v>
      </c>
      <c r="AE396" s="74">
        <f t="shared" si="502"/>
        <v>0</v>
      </c>
      <c r="AF396" s="74">
        <f t="shared" si="503"/>
        <v>0</v>
      </c>
      <c r="AG396" s="94">
        <f>AG397+AG399</f>
        <v>-3044</v>
      </c>
      <c r="AH396" s="94">
        <f>AH397+AH399</f>
        <v>-3044</v>
      </c>
      <c r="AI396" s="94">
        <f>AI397+AI399</f>
        <v>-3044</v>
      </c>
      <c r="AJ396" s="94">
        <f>AJ397+AJ399</f>
        <v>0</v>
      </c>
      <c r="AK396" s="94">
        <f>AK397+AK399</f>
        <v>0</v>
      </c>
      <c r="AL396" s="74">
        <f t="shared" si="504"/>
        <v>0</v>
      </c>
      <c r="AM396" s="74">
        <f t="shared" si="505"/>
        <v>0</v>
      </c>
      <c r="AN396" s="74">
        <f t="shared" si="506"/>
        <v>0</v>
      </c>
      <c r="AO396" s="74">
        <f t="shared" si="507"/>
        <v>0</v>
      </c>
      <c r="AP396" s="74">
        <f t="shared" si="508"/>
        <v>0</v>
      </c>
    </row>
    <row r="397" spans="1:42" s="39" customFormat="1" ht="57" hidden="1">
      <c r="A397" s="31"/>
      <c r="B397" s="11" t="s">
        <v>356</v>
      </c>
      <c r="C397" s="11"/>
      <c r="D397" s="15" t="s">
        <v>53</v>
      </c>
      <c r="E397" s="15" t="s">
        <v>149</v>
      </c>
      <c r="F397" s="15" t="s">
        <v>355</v>
      </c>
      <c r="G397" s="15"/>
      <c r="H397" s="74">
        <f>H398</f>
        <v>860</v>
      </c>
      <c r="I397" s="74">
        <f t="shared" si="513"/>
        <v>860</v>
      </c>
      <c r="J397" s="74">
        <f t="shared" si="513"/>
        <v>860</v>
      </c>
      <c r="K397" s="74">
        <f t="shared" si="513"/>
        <v>0</v>
      </c>
      <c r="L397" s="74">
        <f t="shared" si="513"/>
        <v>0</v>
      </c>
      <c r="M397" s="94">
        <f>M398</f>
        <v>0</v>
      </c>
      <c r="N397" s="94">
        <f t="shared" si="514"/>
        <v>0</v>
      </c>
      <c r="O397" s="94">
        <f t="shared" si="514"/>
        <v>0</v>
      </c>
      <c r="P397" s="94">
        <f t="shared" si="514"/>
        <v>0</v>
      </c>
      <c r="Q397" s="94">
        <f t="shared" si="514"/>
        <v>0</v>
      </c>
      <c r="R397" s="74">
        <f t="shared" si="468"/>
        <v>860</v>
      </c>
      <c r="S397" s="74">
        <f t="shared" si="469"/>
        <v>860</v>
      </c>
      <c r="T397" s="74">
        <f t="shared" si="470"/>
        <v>860</v>
      </c>
      <c r="U397" s="74">
        <f t="shared" si="471"/>
        <v>0</v>
      </c>
      <c r="V397" s="74">
        <f t="shared" si="472"/>
        <v>0</v>
      </c>
      <c r="W397" s="94">
        <f>W398</f>
        <v>0</v>
      </c>
      <c r="X397" s="94">
        <f>X398</f>
        <v>0</v>
      </c>
      <c r="Y397" s="94">
        <f>Y398</f>
        <v>0</v>
      </c>
      <c r="Z397" s="94">
        <f>Z398</f>
        <v>0</v>
      </c>
      <c r="AA397" s="94">
        <f>AA398</f>
        <v>0</v>
      </c>
      <c r="AB397" s="74">
        <f t="shared" si="499"/>
        <v>860</v>
      </c>
      <c r="AC397" s="74">
        <f t="shared" si="500"/>
        <v>860</v>
      </c>
      <c r="AD397" s="74">
        <f t="shared" si="501"/>
        <v>860</v>
      </c>
      <c r="AE397" s="74">
        <f t="shared" si="502"/>
        <v>0</v>
      </c>
      <c r="AF397" s="74">
        <f t="shared" si="503"/>
        <v>0</v>
      </c>
      <c r="AG397" s="94">
        <f>AG398</f>
        <v>-860</v>
      </c>
      <c r="AH397" s="94">
        <f>AH398</f>
        <v>-860</v>
      </c>
      <c r="AI397" s="94">
        <f>AI398</f>
        <v>-860</v>
      </c>
      <c r="AJ397" s="94">
        <f>AJ398</f>
        <v>0</v>
      </c>
      <c r="AK397" s="94">
        <f>AK398</f>
        <v>0</v>
      </c>
      <c r="AL397" s="74">
        <f t="shared" si="504"/>
        <v>0</v>
      </c>
      <c r="AM397" s="74">
        <f t="shared" si="505"/>
        <v>0</v>
      </c>
      <c r="AN397" s="74">
        <f t="shared" si="506"/>
        <v>0</v>
      </c>
      <c r="AO397" s="74">
        <f t="shared" si="507"/>
        <v>0</v>
      </c>
      <c r="AP397" s="74">
        <f t="shared" si="508"/>
        <v>0</v>
      </c>
    </row>
    <row r="398" spans="1:42" s="39" customFormat="1" ht="42.75" hidden="1">
      <c r="A398" s="31"/>
      <c r="B398" s="10" t="s">
        <v>231</v>
      </c>
      <c r="C398" s="11"/>
      <c r="D398" s="15" t="s">
        <v>53</v>
      </c>
      <c r="E398" s="15" t="s">
        <v>149</v>
      </c>
      <c r="F398" s="15" t="s">
        <v>355</v>
      </c>
      <c r="G398" s="15" t="s">
        <v>333</v>
      </c>
      <c r="H398" s="74">
        <f>I398+L398</f>
        <v>860</v>
      </c>
      <c r="I398" s="74">
        <f>J398+K398</f>
        <v>860</v>
      </c>
      <c r="J398" s="54">
        <v>860</v>
      </c>
      <c r="K398" s="54"/>
      <c r="L398" s="54"/>
      <c r="M398" s="94">
        <f>N398+Q398</f>
        <v>0</v>
      </c>
      <c r="N398" s="94">
        <f>O398+P398</f>
        <v>0</v>
      </c>
      <c r="O398" s="95"/>
      <c r="P398" s="95"/>
      <c r="Q398" s="95"/>
      <c r="R398" s="74">
        <f t="shared" si="468"/>
        <v>860</v>
      </c>
      <c r="S398" s="74">
        <f t="shared" si="469"/>
        <v>860</v>
      </c>
      <c r="T398" s="54">
        <f t="shared" si="470"/>
        <v>860</v>
      </c>
      <c r="U398" s="54">
        <f t="shared" si="471"/>
        <v>0</v>
      </c>
      <c r="V398" s="54">
        <f t="shared" si="472"/>
        <v>0</v>
      </c>
      <c r="W398" s="94">
        <f>X398+AA398</f>
        <v>0</v>
      </c>
      <c r="X398" s="94">
        <f>Y398+Z398</f>
        <v>0</v>
      </c>
      <c r="Y398" s="95"/>
      <c r="Z398" s="95"/>
      <c r="AA398" s="95"/>
      <c r="AB398" s="74">
        <f t="shared" si="499"/>
        <v>860</v>
      </c>
      <c r="AC398" s="74">
        <f t="shared" si="500"/>
        <v>860</v>
      </c>
      <c r="AD398" s="54">
        <f t="shared" si="501"/>
        <v>860</v>
      </c>
      <c r="AE398" s="54">
        <f t="shared" si="502"/>
        <v>0</v>
      </c>
      <c r="AF398" s="54">
        <f t="shared" si="503"/>
        <v>0</v>
      </c>
      <c r="AG398" s="94">
        <f>AH398+AK398</f>
        <v>-860</v>
      </c>
      <c r="AH398" s="94">
        <f>AI398+AJ398</f>
        <v>-860</v>
      </c>
      <c r="AI398" s="95">
        <v>-860</v>
      </c>
      <c r="AJ398" s="95"/>
      <c r="AK398" s="95"/>
      <c r="AL398" s="74">
        <f t="shared" si="504"/>
        <v>0</v>
      </c>
      <c r="AM398" s="74">
        <f t="shared" si="505"/>
        <v>0</v>
      </c>
      <c r="AN398" s="54">
        <f t="shared" si="506"/>
        <v>0</v>
      </c>
      <c r="AO398" s="54">
        <f t="shared" si="507"/>
        <v>0</v>
      </c>
      <c r="AP398" s="54">
        <f t="shared" si="508"/>
        <v>0</v>
      </c>
    </row>
    <row r="399" spans="1:42" s="39" customFormat="1" ht="57" hidden="1">
      <c r="A399" s="31"/>
      <c r="B399" s="11" t="s">
        <v>357</v>
      </c>
      <c r="C399" s="11"/>
      <c r="D399" s="15" t="s">
        <v>53</v>
      </c>
      <c r="E399" s="15" t="s">
        <v>149</v>
      </c>
      <c r="F399" s="15" t="s">
        <v>358</v>
      </c>
      <c r="G399" s="15"/>
      <c r="H399" s="54">
        <f aca="true" t="shared" si="518" ref="H399:Q399">H400</f>
        <v>3228</v>
      </c>
      <c r="I399" s="54">
        <f t="shared" si="518"/>
        <v>3228</v>
      </c>
      <c r="J399" s="54">
        <f t="shared" si="518"/>
        <v>3228</v>
      </c>
      <c r="K399" s="54">
        <f t="shared" si="518"/>
        <v>0</v>
      </c>
      <c r="L399" s="54">
        <f t="shared" si="518"/>
        <v>0</v>
      </c>
      <c r="M399" s="95">
        <f t="shared" si="518"/>
        <v>0</v>
      </c>
      <c r="N399" s="95">
        <f t="shared" si="518"/>
        <v>0</v>
      </c>
      <c r="O399" s="95">
        <f t="shared" si="518"/>
        <v>0</v>
      </c>
      <c r="P399" s="95">
        <f t="shared" si="518"/>
        <v>0</v>
      </c>
      <c r="Q399" s="95">
        <f t="shared" si="518"/>
        <v>0</v>
      </c>
      <c r="R399" s="54">
        <f t="shared" si="468"/>
        <v>3228</v>
      </c>
      <c r="S399" s="54">
        <f t="shared" si="469"/>
        <v>3228</v>
      </c>
      <c r="T399" s="54">
        <f t="shared" si="470"/>
        <v>3228</v>
      </c>
      <c r="U399" s="54">
        <f t="shared" si="471"/>
        <v>0</v>
      </c>
      <c r="V399" s="54">
        <f t="shared" si="472"/>
        <v>0</v>
      </c>
      <c r="W399" s="95">
        <f>W400</f>
        <v>-1044</v>
      </c>
      <c r="X399" s="95">
        <f>X400</f>
        <v>-1044</v>
      </c>
      <c r="Y399" s="95">
        <f>Y400</f>
        <v>-1044</v>
      </c>
      <c r="Z399" s="95">
        <f>Z400</f>
        <v>0</v>
      </c>
      <c r="AA399" s="95">
        <f>AA400</f>
        <v>0</v>
      </c>
      <c r="AB399" s="54">
        <f t="shared" si="499"/>
        <v>2184</v>
      </c>
      <c r="AC399" s="54">
        <f t="shared" si="500"/>
        <v>2184</v>
      </c>
      <c r="AD399" s="54">
        <f t="shared" si="501"/>
        <v>2184</v>
      </c>
      <c r="AE399" s="54">
        <f t="shared" si="502"/>
        <v>0</v>
      </c>
      <c r="AF399" s="54">
        <f t="shared" si="503"/>
        <v>0</v>
      </c>
      <c r="AG399" s="95">
        <f>AG400</f>
        <v>-2184</v>
      </c>
      <c r="AH399" s="95">
        <f>AH400</f>
        <v>-2184</v>
      </c>
      <c r="AI399" s="95">
        <f>AI400</f>
        <v>-2184</v>
      </c>
      <c r="AJ399" s="95">
        <f>AJ400</f>
        <v>0</v>
      </c>
      <c r="AK399" s="95">
        <f>AK400</f>
        <v>0</v>
      </c>
      <c r="AL399" s="54">
        <f t="shared" si="504"/>
        <v>0</v>
      </c>
      <c r="AM399" s="54">
        <f t="shared" si="505"/>
        <v>0</v>
      </c>
      <c r="AN399" s="54">
        <f t="shared" si="506"/>
        <v>0</v>
      </c>
      <c r="AO399" s="54">
        <f t="shared" si="507"/>
        <v>0</v>
      </c>
      <c r="AP399" s="54">
        <f t="shared" si="508"/>
        <v>0</v>
      </c>
    </row>
    <row r="400" spans="1:42" s="39" customFormat="1" ht="42.75" hidden="1">
      <c r="A400" s="31"/>
      <c r="B400" s="10" t="s">
        <v>231</v>
      </c>
      <c r="C400" s="11"/>
      <c r="D400" s="15" t="s">
        <v>53</v>
      </c>
      <c r="E400" s="15" t="s">
        <v>149</v>
      </c>
      <c r="F400" s="15" t="s">
        <v>358</v>
      </c>
      <c r="G400" s="15" t="s">
        <v>333</v>
      </c>
      <c r="H400" s="74">
        <f>I400+L400</f>
        <v>3228</v>
      </c>
      <c r="I400" s="74">
        <f>J400+K400</f>
        <v>3228</v>
      </c>
      <c r="J400" s="54">
        <v>3228</v>
      </c>
      <c r="K400" s="54"/>
      <c r="L400" s="54"/>
      <c r="M400" s="94">
        <f>N400+Q400</f>
        <v>0</v>
      </c>
      <c r="N400" s="94">
        <f>O400+P400</f>
        <v>0</v>
      </c>
      <c r="O400" s="95"/>
      <c r="P400" s="95"/>
      <c r="Q400" s="95"/>
      <c r="R400" s="74">
        <f t="shared" si="468"/>
        <v>3228</v>
      </c>
      <c r="S400" s="74">
        <f t="shared" si="469"/>
        <v>3228</v>
      </c>
      <c r="T400" s="54">
        <f t="shared" si="470"/>
        <v>3228</v>
      </c>
      <c r="U400" s="54">
        <f t="shared" si="471"/>
        <v>0</v>
      </c>
      <c r="V400" s="54">
        <f t="shared" si="472"/>
        <v>0</v>
      </c>
      <c r="W400" s="94">
        <f>X400+AA400</f>
        <v>-1044</v>
      </c>
      <c r="X400" s="94">
        <f>Y400+Z400</f>
        <v>-1044</v>
      </c>
      <c r="Y400" s="95">
        <v>-1044</v>
      </c>
      <c r="Z400" s="95"/>
      <c r="AA400" s="95"/>
      <c r="AB400" s="74">
        <f t="shared" si="499"/>
        <v>2184</v>
      </c>
      <c r="AC400" s="74">
        <f t="shared" si="500"/>
        <v>2184</v>
      </c>
      <c r="AD400" s="54">
        <f t="shared" si="501"/>
        <v>2184</v>
      </c>
      <c r="AE400" s="54">
        <f t="shared" si="502"/>
        <v>0</v>
      </c>
      <c r="AF400" s="54">
        <f t="shared" si="503"/>
        <v>0</v>
      </c>
      <c r="AG400" s="94">
        <f>AH400+AK400</f>
        <v>-2184</v>
      </c>
      <c r="AH400" s="94">
        <f>AI400+AJ400</f>
        <v>-2184</v>
      </c>
      <c r="AI400" s="95">
        <v>-2184</v>
      </c>
      <c r="AJ400" s="95"/>
      <c r="AK400" s="95"/>
      <c r="AL400" s="74">
        <f t="shared" si="504"/>
        <v>0</v>
      </c>
      <c r="AM400" s="74">
        <f t="shared" si="505"/>
        <v>0</v>
      </c>
      <c r="AN400" s="54">
        <f t="shared" si="506"/>
        <v>0</v>
      </c>
      <c r="AO400" s="54">
        <f t="shared" si="507"/>
        <v>0</v>
      </c>
      <c r="AP400" s="54">
        <f t="shared" si="508"/>
        <v>0</v>
      </c>
    </row>
    <row r="401" spans="1:42" ht="14.25">
      <c r="A401" s="34" t="s">
        <v>152</v>
      </c>
      <c r="B401" s="49" t="s">
        <v>117</v>
      </c>
      <c r="C401" s="27"/>
      <c r="D401" s="20" t="s">
        <v>149</v>
      </c>
      <c r="E401" s="20"/>
      <c r="F401" s="20"/>
      <c r="G401" s="20"/>
      <c r="H401" s="56">
        <f aca="true" t="shared" si="519" ref="H401:Q401">H406+H441+H467+H402</f>
        <v>27370.9</v>
      </c>
      <c r="I401" s="56">
        <f t="shared" si="519"/>
        <v>8820</v>
      </c>
      <c r="J401" s="56">
        <f t="shared" si="519"/>
        <v>8820</v>
      </c>
      <c r="K401" s="56">
        <f t="shared" si="519"/>
        <v>0</v>
      </c>
      <c r="L401" s="56">
        <f t="shared" si="519"/>
        <v>18550.9</v>
      </c>
      <c r="M401" s="92">
        <f t="shared" si="519"/>
        <v>5170.5</v>
      </c>
      <c r="N401" s="92">
        <f t="shared" si="519"/>
        <v>0</v>
      </c>
      <c r="O401" s="92">
        <f t="shared" si="519"/>
        <v>0</v>
      </c>
      <c r="P401" s="92">
        <f t="shared" si="519"/>
        <v>0</v>
      </c>
      <c r="Q401" s="92">
        <f t="shared" si="519"/>
        <v>5170.5</v>
      </c>
      <c r="R401" s="56">
        <f t="shared" si="468"/>
        <v>32541.4</v>
      </c>
      <c r="S401" s="56">
        <f t="shared" si="469"/>
        <v>8820</v>
      </c>
      <c r="T401" s="56">
        <f t="shared" si="470"/>
        <v>8820</v>
      </c>
      <c r="U401" s="56">
        <f t="shared" si="471"/>
        <v>0</v>
      </c>
      <c r="V401" s="56">
        <f t="shared" si="472"/>
        <v>23721.4</v>
      </c>
      <c r="W401" s="92">
        <f>W406+W441+W467+W402</f>
        <v>0</v>
      </c>
      <c r="X401" s="92">
        <f>X406+X441+X467+X402</f>
        <v>849</v>
      </c>
      <c r="Y401" s="92">
        <f>Y406+Y441+Y467+Y402</f>
        <v>849</v>
      </c>
      <c r="Z401" s="92">
        <f>Z406+Z441+Z467+Z402</f>
        <v>0</v>
      </c>
      <c r="AA401" s="92">
        <f>AA406+AA441+AA467+AA402</f>
        <v>-849</v>
      </c>
      <c r="AB401" s="56">
        <f t="shared" si="499"/>
        <v>32541.4</v>
      </c>
      <c r="AC401" s="56">
        <f t="shared" si="500"/>
        <v>9669</v>
      </c>
      <c r="AD401" s="56">
        <f t="shared" si="501"/>
        <v>9669</v>
      </c>
      <c r="AE401" s="56">
        <f t="shared" si="502"/>
        <v>0</v>
      </c>
      <c r="AF401" s="56">
        <f t="shared" si="503"/>
        <v>22872.4</v>
      </c>
      <c r="AG401" s="92">
        <f>AG406+AG441+AG467+AG402</f>
        <v>3773.8</v>
      </c>
      <c r="AH401" s="92">
        <f>AH406+AH441+AH467+AH402</f>
        <v>-3092</v>
      </c>
      <c r="AI401" s="92">
        <f>AI406+AI441+AI467+AI402</f>
        <v>-3092</v>
      </c>
      <c r="AJ401" s="92">
        <f>AJ406+AJ441+AJ467+AJ402</f>
        <v>0</v>
      </c>
      <c r="AK401" s="92">
        <f>AK406+AK441+AK467+AK402</f>
        <v>6865.8</v>
      </c>
      <c r="AL401" s="56">
        <f t="shared" si="504"/>
        <v>36315.200000000004</v>
      </c>
      <c r="AM401" s="56">
        <f t="shared" si="505"/>
        <v>6577</v>
      </c>
      <c r="AN401" s="56">
        <f t="shared" si="506"/>
        <v>6577</v>
      </c>
      <c r="AO401" s="56">
        <f t="shared" si="507"/>
        <v>0</v>
      </c>
      <c r="AP401" s="56">
        <f t="shared" si="508"/>
        <v>29738.2</v>
      </c>
    </row>
    <row r="402" spans="1:42" s="39" customFormat="1" ht="18" customHeight="1">
      <c r="A402" s="29"/>
      <c r="B402" s="8" t="s">
        <v>323</v>
      </c>
      <c r="C402" s="27"/>
      <c r="D402" s="13" t="s">
        <v>149</v>
      </c>
      <c r="E402" s="13" t="s">
        <v>137</v>
      </c>
      <c r="F402" s="13"/>
      <c r="G402" s="13"/>
      <c r="H402" s="76">
        <f aca="true" t="shared" si="520" ref="H402:Q404">H403</f>
        <v>744</v>
      </c>
      <c r="I402" s="76">
        <f t="shared" si="520"/>
        <v>744</v>
      </c>
      <c r="J402" s="76">
        <f t="shared" si="520"/>
        <v>744</v>
      </c>
      <c r="K402" s="76">
        <f t="shared" si="520"/>
        <v>0</v>
      </c>
      <c r="L402" s="76">
        <f t="shared" si="520"/>
        <v>0</v>
      </c>
      <c r="M402" s="109">
        <f t="shared" si="520"/>
        <v>0</v>
      </c>
      <c r="N402" s="109">
        <f t="shared" si="520"/>
        <v>0</v>
      </c>
      <c r="O402" s="109">
        <f t="shared" si="520"/>
        <v>0</v>
      </c>
      <c r="P402" s="109">
        <f t="shared" si="520"/>
        <v>0</v>
      </c>
      <c r="Q402" s="109">
        <f t="shared" si="520"/>
        <v>0</v>
      </c>
      <c r="R402" s="76">
        <f t="shared" si="468"/>
        <v>744</v>
      </c>
      <c r="S402" s="76">
        <f t="shared" si="469"/>
        <v>744</v>
      </c>
      <c r="T402" s="76">
        <f t="shared" si="470"/>
        <v>744</v>
      </c>
      <c r="U402" s="76">
        <f t="shared" si="471"/>
        <v>0</v>
      </c>
      <c r="V402" s="76">
        <f t="shared" si="472"/>
        <v>0</v>
      </c>
      <c r="W402" s="109">
        <f aca="true" t="shared" si="521" ref="W402:AA404">W403</f>
        <v>0</v>
      </c>
      <c r="X402" s="109">
        <f t="shared" si="521"/>
        <v>0</v>
      </c>
      <c r="Y402" s="109">
        <f t="shared" si="521"/>
        <v>0</v>
      </c>
      <c r="Z402" s="109">
        <f t="shared" si="521"/>
        <v>0</v>
      </c>
      <c r="AA402" s="109">
        <f t="shared" si="521"/>
        <v>0</v>
      </c>
      <c r="AB402" s="76">
        <f t="shared" si="499"/>
        <v>744</v>
      </c>
      <c r="AC402" s="76">
        <f t="shared" si="500"/>
        <v>744</v>
      </c>
      <c r="AD402" s="76">
        <f t="shared" si="501"/>
        <v>744</v>
      </c>
      <c r="AE402" s="76">
        <f t="shared" si="502"/>
        <v>0</v>
      </c>
      <c r="AF402" s="76">
        <f t="shared" si="503"/>
        <v>0</v>
      </c>
      <c r="AG402" s="109">
        <f aca="true" t="shared" si="522" ref="AG402:AK404">AG403</f>
        <v>-300</v>
      </c>
      <c r="AH402" s="109">
        <f t="shared" si="522"/>
        <v>-300</v>
      </c>
      <c r="AI402" s="109">
        <f t="shared" si="522"/>
        <v>-300</v>
      </c>
      <c r="AJ402" s="109">
        <f t="shared" si="522"/>
        <v>0</v>
      </c>
      <c r="AK402" s="109">
        <f t="shared" si="522"/>
        <v>0</v>
      </c>
      <c r="AL402" s="76">
        <f t="shared" si="504"/>
        <v>444</v>
      </c>
      <c r="AM402" s="76">
        <f t="shared" si="505"/>
        <v>444</v>
      </c>
      <c r="AN402" s="76">
        <f t="shared" si="506"/>
        <v>444</v>
      </c>
      <c r="AO402" s="76">
        <f t="shared" si="507"/>
        <v>0</v>
      </c>
      <c r="AP402" s="76">
        <f t="shared" si="508"/>
        <v>0</v>
      </c>
    </row>
    <row r="403" spans="1:42" ht="28.5">
      <c r="A403" s="34"/>
      <c r="B403" s="10" t="s">
        <v>324</v>
      </c>
      <c r="C403" s="27"/>
      <c r="D403" s="15" t="s">
        <v>149</v>
      </c>
      <c r="E403" s="15" t="s">
        <v>137</v>
      </c>
      <c r="F403" s="15">
        <v>4910000</v>
      </c>
      <c r="G403" s="15"/>
      <c r="H403" s="74">
        <f>H404</f>
        <v>744</v>
      </c>
      <c r="I403" s="74">
        <f t="shared" si="520"/>
        <v>744</v>
      </c>
      <c r="J403" s="74">
        <f t="shared" si="520"/>
        <v>744</v>
      </c>
      <c r="K403" s="74">
        <f t="shared" si="520"/>
        <v>0</v>
      </c>
      <c r="L403" s="74">
        <f t="shared" si="520"/>
        <v>0</v>
      </c>
      <c r="M403" s="94">
        <f>M404</f>
        <v>0</v>
      </c>
      <c r="N403" s="94">
        <f t="shared" si="520"/>
        <v>0</v>
      </c>
      <c r="O403" s="94">
        <f t="shared" si="520"/>
        <v>0</v>
      </c>
      <c r="P403" s="94">
        <f t="shared" si="520"/>
        <v>0</v>
      </c>
      <c r="Q403" s="94">
        <f t="shared" si="520"/>
        <v>0</v>
      </c>
      <c r="R403" s="74">
        <f t="shared" si="468"/>
        <v>744</v>
      </c>
      <c r="S403" s="74">
        <f t="shared" si="469"/>
        <v>744</v>
      </c>
      <c r="T403" s="74">
        <f t="shared" si="470"/>
        <v>744</v>
      </c>
      <c r="U403" s="74">
        <f t="shared" si="471"/>
        <v>0</v>
      </c>
      <c r="V403" s="74">
        <f t="shared" si="472"/>
        <v>0</v>
      </c>
      <c r="W403" s="94">
        <f t="shared" si="521"/>
        <v>0</v>
      </c>
      <c r="X403" s="94">
        <f t="shared" si="521"/>
        <v>0</v>
      </c>
      <c r="Y403" s="94">
        <f t="shared" si="521"/>
        <v>0</v>
      </c>
      <c r="Z403" s="94">
        <f t="shared" si="521"/>
        <v>0</v>
      </c>
      <c r="AA403" s="94">
        <f t="shared" si="521"/>
        <v>0</v>
      </c>
      <c r="AB403" s="74">
        <f t="shared" si="499"/>
        <v>744</v>
      </c>
      <c r="AC403" s="74">
        <f t="shared" si="500"/>
        <v>744</v>
      </c>
      <c r="AD403" s="74">
        <f t="shared" si="501"/>
        <v>744</v>
      </c>
      <c r="AE403" s="74">
        <f t="shared" si="502"/>
        <v>0</v>
      </c>
      <c r="AF403" s="74">
        <f t="shared" si="503"/>
        <v>0</v>
      </c>
      <c r="AG403" s="94">
        <f t="shared" si="522"/>
        <v>-300</v>
      </c>
      <c r="AH403" s="94">
        <f t="shared" si="522"/>
        <v>-300</v>
      </c>
      <c r="AI403" s="94">
        <f t="shared" si="522"/>
        <v>-300</v>
      </c>
      <c r="AJ403" s="94">
        <f t="shared" si="522"/>
        <v>0</v>
      </c>
      <c r="AK403" s="94">
        <f t="shared" si="522"/>
        <v>0</v>
      </c>
      <c r="AL403" s="74">
        <f t="shared" si="504"/>
        <v>444</v>
      </c>
      <c r="AM403" s="74">
        <f t="shared" si="505"/>
        <v>444</v>
      </c>
      <c r="AN403" s="74">
        <f t="shared" si="506"/>
        <v>444</v>
      </c>
      <c r="AO403" s="74">
        <f t="shared" si="507"/>
        <v>0</v>
      </c>
      <c r="AP403" s="74">
        <f t="shared" si="508"/>
        <v>0</v>
      </c>
    </row>
    <row r="404" spans="1:42" ht="42.75">
      <c r="A404" s="34"/>
      <c r="B404" s="10" t="s">
        <v>325</v>
      </c>
      <c r="C404" s="27"/>
      <c r="D404" s="15" t="s">
        <v>149</v>
      </c>
      <c r="E404" s="15" t="s">
        <v>137</v>
      </c>
      <c r="F404" s="15">
        <v>4910100</v>
      </c>
      <c r="G404" s="15"/>
      <c r="H404" s="74">
        <f>H405</f>
        <v>744</v>
      </c>
      <c r="I404" s="74">
        <f t="shared" si="520"/>
        <v>744</v>
      </c>
      <c r="J404" s="74">
        <f t="shared" si="520"/>
        <v>744</v>
      </c>
      <c r="K404" s="74">
        <f t="shared" si="520"/>
        <v>0</v>
      </c>
      <c r="L404" s="74">
        <f t="shared" si="520"/>
        <v>0</v>
      </c>
      <c r="M404" s="94">
        <f>M405</f>
        <v>0</v>
      </c>
      <c r="N404" s="94">
        <f t="shared" si="520"/>
        <v>0</v>
      </c>
      <c r="O404" s="94">
        <f t="shared" si="520"/>
        <v>0</v>
      </c>
      <c r="P404" s="94">
        <f t="shared" si="520"/>
        <v>0</v>
      </c>
      <c r="Q404" s="94">
        <f t="shared" si="520"/>
        <v>0</v>
      </c>
      <c r="R404" s="74">
        <f t="shared" si="468"/>
        <v>744</v>
      </c>
      <c r="S404" s="74">
        <f t="shared" si="469"/>
        <v>744</v>
      </c>
      <c r="T404" s="74">
        <f t="shared" si="470"/>
        <v>744</v>
      </c>
      <c r="U404" s="74">
        <f t="shared" si="471"/>
        <v>0</v>
      </c>
      <c r="V404" s="74">
        <f t="shared" si="472"/>
        <v>0</v>
      </c>
      <c r="W404" s="94">
        <f t="shared" si="521"/>
        <v>0</v>
      </c>
      <c r="X404" s="94">
        <f t="shared" si="521"/>
        <v>0</v>
      </c>
      <c r="Y404" s="94">
        <f t="shared" si="521"/>
        <v>0</v>
      </c>
      <c r="Z404" s="94">
        <f t="shared" si="521"/>
        <v>0</v>
      </c>
      <c r="AA404" s="94">
        <f t="shared" si="521"/>
        <v>0</v>
      </c>
      <c r="AB404" s="74">
        <f t="shared" si="499"/>
        <v>744</v>
      </c>
      <c r="AC404" s="74">
        <f t="shared" si="500"/>
        <v>744</v>
      </c>
      <c r="AD404" s="74">
        <f t="shared" si="501"/>
        <v>744</v>
      </c>
      <c r="AE404" s="74">
        <f t="shared" si="502"/>
        <v>0</v>
      </c>
      <c r="AF404" s="74">
        <f t="shared" si="503"/>
        <v>0</v>
      </c>
      <c r="AG404" s="94">
        <f t="shared" si="522"/>
        <v>-300</v>
      </c>
      <c r="AH404" s="94">
        <f t="shared" si="522"/>
        <v>-300</v>
      </c>
      <c r="AI404" s="94">
        <f t="shared" si="522"/>
        <v>-300</v>
      </c>
      <c r="AJ404" s="94">
        <f t="shared" si="522"/>
        <v>0</v>
      </c>
      <c r="AK404" s="94">
        <f t="shared" si="522"/>
        <v>0</v>
      </c>
      <c r="AL404" s="74">
        <f t="shared" si="504"/>
        <v>444</v>
      </c>
      <c r="AM404" s="74">
        <f t="shared" si="505"/>
        <v>444</v>
      </c>
      <c r="AN404" s="74">
        <f t="shared" si="506"/>
        <v>444</v>
      </c>
      <c r="AO404" s="74">
        <f t="shared" si="507"/>
        <v>0</v>
      </c>
      <c r="AP404" s="74">
        <f t="shared" si="508"/>
        <v>0</v>
      </c>
    </row>
    <row r="405" spans="1:42" ht="14.25">
      <c r="A405" s="34"/>
      <c r="B405" s="10" t="s">
        <v>237</v>
      </c>
      <c r="C405" s="27"/>
      <c r="D405" s="15" t="s">
        <v>149</v>
      </c>
      <c r="E405" s="15" t="s">
        <v>137</v>
      </c>
      <c r="F405" s="15">
        <v>4910100</v>
      </c>
      <c r="G405" s="15" t="s">
        <v>146</v>
      </c>
      <c r="H405" s="74">
        <f>I405+L405</f>
        <v>744</v>
      </c>
      <c r="I405" s="74">
        <f>J405+K405</f>
        <v>744</v>
      </c>
      <c r="J405" s="54">
        <v>744</v>
      </c>
      <c r="K405" s="54"/>
      <c r="L405" s="54"/>
      <c r="M405" s="94">
        <f>N405+Q405</f>
        <v>0</v>
      </c>
      <c r="N405" s="94">
        <f>O405+P405</f>
        <v>0</v>
      </c>
      <c r="O405" s="95"/>
      <c r="P405" s="95"/>
      <c r="Q405" s="95"/>
      <c r="R405" s="74">
        <f t="shared" si="468"/>
        <v>744</v>
      </c>
      <c r="S405" s="74">
        <f t="shared" si="469"/>
        <v>744</v>
      </c>
      <c r="T405" s="54">
        <f t="shared" si="470"/>
        <v>744</v>
      </c>
      <c r="U405" s="54">
        <f t="shared" si="471"/>
        <v>0</v>
      </c>
      <c r="V405" s="54">
        <f t="shared" si="472"/>
        <v>0</v>
      </c>
      <c r="W405" s="94">
        <f>X405+AA405</f>
        <v>0</v>
      </c>
      <c r="X405" s="94">
        <f>Y405+Z405</f>
        <v>0</v>
      </c>
      <c r="Y405" s="95"/>
      <c r="Z405" s="95"/>
      <c r="AA405" s="95"/>
      <c r="AB405" s="74">
        <f t="shared" si="499"/>
        <v>744</v>
      </c>
      <c r="AC405" s="74">
        <f t="shared" si="500"/>
        <v>744</v>
      </c>
      <c r="AD405" s="54">
        <f t="shared" si="501"/>
        <v>744</v>
      </c>
      <c r="AE405" s="54">
        <f t="shared" si="502"/>
        <v>0</v>
      </c>
      <c r="AF405" s="54">
        <f t="shared" si="503"/>
        <v>0</v>
      </c>
      <c r="AG405" s="94">
        <f>AH405+AK405</f>
        <v>-300</v>
      </c>
      <c r="AH405" s="94">
        <f>AI405+AJ405</f>
        <v>-300</v>
      </c>
      <c r="AI405" s="95">
        <v>-300</v>
      </c>
      <c r="AJ405" s="95"/>
      <c r="AK405" s="95"/>
      <c r="AL405" s="74">
        <f t="shared" si="504"/>
        <v>444</v>
      </c>
      <c r="AM405" s="74">
        <f t="shared" si="505"/>
        <v>444</v>
      </c>
      <c r="AN405" s="54">
        <f t="shared" si="506"/>
        <v>444</v>
      </c>
      <c r="AO405" s="54">
        <f t="shared" si="507"/>
        <v>0</v>
      </c>
      <c r="AP405" s="54">
        <f t="shared" si="508"/>
        <v>0</v>
      </c>
    </row>
    <row r="406" spans="1:42" s="39" customFormat="1" ht="18" customHeight="1">
      <c r="A406" s="29"/>
      <c r="B406" s="8" t="s">
        <v>118</v>
      </c>
      <c r="C406" s="27"/>
      <c r="D406" s="13" t="s">
        <v>149</v>
      </c>
      <c r="E406" s="13" t="s">
        <v>49</v>
      </c>
      <c r="F406" s="13"/>
      <c r="G406" s="13"/>
      <c r="H406" s="76">
        <f>H407+H409+H411+H413+H417+H431+H427+H429</f>
        <v>4543</v>
      </c>
      <c r="I406" s="76">
        <f aca="true" t="shared" si="523" ref="I406:V406">I407+I409+I411+I413+I417+I431+I427+I429</f>
        <v>1764</v>
      </c>
      <c r="J406" s="76">
        <f t="shared" si="523"/>
        <v>1764</v>
      </c>
      <c r="K406" s="76">
        <f t="shared" si="523"/>
        <v>0</v>
      </c>
      <c r="L406" s="76">
        <f t="shared" si="523"/>
        <v>2779</v>
      </c>
      <c r="M406" s="76">
        <f t="shared" si="523"/>
        <v>5170.5</v>
      </c>
      <c r="N406" s="76">
        <f t="shared" si="523"/>
        <v>0</v>
      </c>
      <c r="O406" s="76">
        <f t="shared" si="523"/>
        <v>0</v>
      </c>
      <c r="P406" s="76">
        <f t="shared" si="523"/>
        <v>0</v>
      </c>
      <c r="Q406" s="76">
        <f t="shared" si="523"/>
        <v>5170.5</v>
      </c>
      <c r="R406" s="76">
        <f t="shared" si="523"/>
        <v>9713.5</v>
      </c>
      <c r="S406" s="76">
        <f t="shared" si="523"/>
        <v>1764</v>
      </c>
      <c r="T406" s="76">
        <f t="shared" si="523"/>
        <v>1764</v>
      </c>
      <c r="U406" s="76">
        <f t="shared" si="523"/>
        <v>0</v>
      </c>
      <c r="V406" s="76">
        <f t="shared" si="523"/>
        <v>7949.5</v>
      </c>
      <c r="W406" s="76">
        <f aca="true" t="shared" si="524" ref="W406:AF406">W407+W409+W411+W413+W417+W431+W427+W429</f>
        <v>0</v>
      </c>
      <c r="X406" s="76">
        <f t="shared" si="524"/>
        <v>0</v>
      </c>
      <c r="Y406" s="76">
        <f t="shared" si="524"/>
        <v>0</v>
      </c>
      <c r="Z406" s="76">
        <f t="shared" si="524"/>
        <v>0</v>
      </c>
      <c r="AA406" s="76">
        <f t="shared" si="524"/>
        <v>0</v>
      </c>
      <c r="AB406" s="76">
        <f t="shared" si="524"/>
        <v>9713.5</v>
      </c>
      <c r="AC406" s="76">
        <f t="shared" si="524"/>
        <v>1764</v>
      </c>
      <c r="AD406" s="76">
        <f t="shared" si="524"/>
        <v>1764</v>
      </c>
      <c r="AE406" s="76">
        <f t="shared" si="524"/>
        <v>0</v>
      </c>
      <c r="AF406" s="76">
        <f t="shared" si="524"/>
        <v>7949.5</v>
      </c>
      <c r="AG406" s="76">
        <f aca="true" t="shared" si="525" ref="AG406:AP406">AG407+AG409+AG411+AG413+AG417+AG431+AG427+AG429</f>
        <v>-348.20000000000005</v>
      </c>
      <c r="AH406" s="76">
        <f t="shared" si="525"/>
        <v>-1070</v>
      </c>
      <c r="AI406" s="76">
        <f t="shared" si="525"/>
        <v>-1070</v>
      </c>
      <c r="AJ406" s="76">
        <f t="shared" si="525"/>
        <v>0</v>
      </c>
      <c r="AK406" s="76">
        <f t="shared" si="525"/>
        <v>721.8</v>
      </c>
      <c r="AL406" s="76">
        <f t="shared" si="525"/>
        <v>9365.300000000001</v>
      </c>
      <c r="AM406" s="76">
        <f t="shared" si="525"/>
        <v>694</v>
      </c>
      <c r="AN406" s="76">
        <f t="shared" si="525"/>
        <v>694</v>
      </c>
      <c r="AO406" s="76">
        <f t="shared" si="525"/>
        <v>0</v>
      </c>
      <c r="AP406" s="76">
        <f t="shared" si="525"/>
        <v>8671.300000000001</v>
      </c>
    </row>
    <row r="407" spans="1:42" s="39" customFormat="1" ht="209.25" customHeight="1">
      <c r="A407" s="45"/>
      <c r="B407" s="42" t="s">
        <v>278</v>
      </c>
      <c r="C407" s="46"/>
      <c r="D407" s="15" t="s">
        <v>149</v>
      </c>
      <c r="E407" s="15" t="s">
        <v>49</v>
      </c>
      <c r="F407" s="15" t="s">
        <v>279</v>
      </c>
      <c r="G407" s="15"/>
      <c r="H407" s="69">
        <f>I407+L407</f>
        <v>2779</v>
      </c>
      <c r="I407" s="69">
        <f>J407+K407</f>
        <v>0</v>
      </c>
      <c r="J407" s="69">
        <f>J408</f>
        <v>0</v>
      </c>
      <c r="K407" s="69">
        <f>K408</f>
        <v>0</v>
      </c>
      <c r="L407" s="69">
        <f>L408</f>
        <v>2779</v>
      </c>
      <c r="M407" s="96">
        <f>N407+Q407</f>
        <v>0</v>
      </c>
      <c r="N407" s="96">
        <f>O407+P407</f>
        <v>0</v>
      </c>
      <c r="O407" s="96">
        <f>O408</f>
        <v>0</v>
      </c>
      <c r="P407" s="96">
        <f>P408</f>
        <v>0</v>
      </c>
      <c r="Q407" s="96">
        <f>Q408</f>
        <v>0</v>
      </c>
      <c r="R407" s="69">
        <f t="shared" si="468"/>
        <v>2779</v>
      </c>
      <c r="S407" s="69">
        <f t="shared" si="469"/>
        <v>0</v>
      </c>
      <c r="T407" s="69">
        <f t="shared" si="470"/>
        <v>0</v>
      </c>
      <c r="U407" s="69">
        <f t="shared" si="471"/>
        <v>0</v>
      </c>
      <c r="V407" s="69">
        <f t="shared" si="472"/>
        <v>2779</v>
      </c>
      <c r="W407" s="96">
        <f>X407+AA407</f>
        <v>0</v>
      </c>
      <c r="X407" s="96">
        <f>Y407+Z407</f>
        <v>0</v>
      </c>
      <c r="Y407" s="96">
        <f>Y408</f>
        <v>0</v>
      </c>
      <c r="Z407" s="96">
        <f>Z408</f>
        <v>0</v>
      </c>
      <c r="AA407" s="96">
        <f>AA408</f>
        <v>0</v>
      </c>
      <c r="AB407" s="69">
        <f aca="true" t="shared" si="526" ref="AB407:AB426">W407+R407</f>
        <v>2779</v>
      </c>
      <c r="AC407" s="69">
        <f aca="true" t="shared" si="527" ref="AC407:AC426">X407+S407</f>
        <v>0</v>
      </c>
      <c r="AD407" s="69">
        <f aca="true" t="shared" si="528" ref="AD407:AD426">Y407+T407</f>
        <v>0</v>
      </c>
      <c r="AE407" s="69">
        <f aca="true" t="shared" si="529" ref="AE407:AE426">Z407+U407</f>
        <v>0</v>
      </c>
      <c r="AF407" s="69">
        <f aca="true" t="shared" si="530" ref="AF407:AF426">AA407+V407</f>
        <v>2779</v>
      </c>
      <c r="AG407" s="96">
        <f>AH407+AK407</f>
        <v>721.8</v>
      </c>
      <c r="AH407" s="96">
        <f>AI407+AJ407</f>
        <v>0</v>
      </c>
      <c r="AI407" s="96">
        <f>AI408</f>
        <v>0</v>
      </c>
      <c r="AJ407" s="96">
        <f>AJ408</f>
        <v>0</v>
      </c>
      <c r="AK407" s="96">
        <f>AK408</f>
        <v>721.8</v>
      </c>
      <c r="AL407" s="69">
        <f aca="true" t="shared" si="531" ref="AL407:AL426">AG407+AB407</f>
        <v>3500.8</v>
      </c>
      <c r="AM407" s="69">
        <f aca="true" t="shared" si="532" ref="AM407:AM426">AH407+AC407</f>
        <v>0</v>
      </c>
      <c r="AN407" s="69">
        <f aca="true" t="shared" si="533" ref="AN407:AN426">AI407+AD407</f>
        <v>0</v>
      </c>
      <c r="AO407" s="69">
        <f aca="true" t="shared" si="534" ref="AO407:AO426">AJ407+AE407</f>
        <v>0</v>
      </c>
      <c r="AP407" s="69">
        <f aca="true" t="shared" si="535" ref="AP407:AP426">AK407+AF407</f>
        <v>3500.8</v>
      </c>
    </row>
    <row r="408" spans="1:42" s="39" customFormat="1" ht="15" customHeight="1">
      <c r="A408" s="45"/>
      <c r="B408" s="42" t="s">
        <v>237</v>
      </c>
      <c r="C408" s="46"/>
      <c r="D408" s="15" t="s">
        <v>149</v>
      </c>
      <c r="E408" s="15" t="s">
        <v>49</v>
      </c>
      <c r="F408" s="15" t="s">
        <v>279</v>
      </c>
      <c r="G408" s="15" t="s">
        <v>146</v>
      </c>
      <c r="H408" s="69">
        <f>I408+L408</f>
        <v>2779</v>
      </c>
      <c r="I408" s="69">
        <f>J408+K408</f>
        <v>0</v>
      </c>
      <c r="J408" s="54"/>
      <c r="K408" s="54"/>
      <c r="L408" s="54">
        <v>2779</v>
      </c>
      <c r="M408" s="96">
        <f>N408+Q408</f>
        <v>0</v>
      </c>
      <c r="N408" s="96">
        <f>O408+P408</f>
        <v>0</v>
      </c>
      <c r="O408" s="95"/>
      <c r="P408" s="95"/>
      <c r="Q408" s="95"/>
      <c r="R408" s="69">
        <f t="shared" si="468"/>
        <v>2779</v>
      </c>
      <c r="S408" s="69">
        <f t="shared" si="469"/>
        <v>0</v>
      </c>
      <c r="T408" s="54">
        <f t="shared" si="470"/>
        <v>0</v>
      </c>
      <c r="U408" s="54">
        <f t="shared" si="471"/>
        <v>0</v>
      </c>
      <c r="V408" s="54">
        <f t="shared" si="472"/>
        <v>2779</v>
      </c>
      <c r="W408" s="96">
        <f>X408+AA408</f>
        <v>0</v>
      </c>
      <c r="X408" s="96">
        <f>Y408+Z408</f>
        <v>0</v>
      </c>
      <c r="Y408" s="95"/>
      <c r="Z408" s="95"/>
      <c r="AA408" s="95"/>
      <c r="AB408" s="69">
        <f t="shared" si="526"/>
        <v>2779</v>
      </c>
      <c r="AC408" s="69">
        <f t="shared" si="527"/>
        <v>0</v>
      </c>
      <c r="AD408" s="54">
        <f t="shared" si="528"/>
        <v>0</v>
      </c>
      <c r="AE408" s="54">
        <f t="shared" si="529"/>
        <v>0</v>
      </c>
      <c r="AF408" s="54">
        <f t="shared" si="530"/>
        <v>2779</v>
      </c>
      <c r="AG408" s="96">
        <f>AH408+AK408</f>
        <v>721.8</v>
      </c>
      <c r="AH408" s="96">
        <f>AI408+AJ408</f>
        <v>0</v>
      </c>
      <c r="AI408" s="95"/>
      <c r="AJ408" s="95"/>
      <c r="AK408" s="95">
        <v>721.8</v>
      </c>
      <c r="AL408" s="69">
        <f t="shared" si="531"/>
        <v>3500.8</v>
      </c>
      <c r="AM408" s="69">
        <f t="shared" si="532"/>
        <v>0</v>
      </c>
      <c r="AN408" s="54">
        <f t="shared" si="533"/>
        <v>0</v>
      </c>
      <c r="AO408" s="54">
        <f t="shared" si="534"/>
        <v>0</v>
      </c>
      <c r="AP408" s="54">
        <f t="shared" si="535"/>
        <v>3500.8</v>
      </c>
    </row>
    <row r="409" spans="1:42" s="39" customFormat="1" ht="85.5" customHeight="1" hidden="1">
      <c r="A409" s="45"/>
      <c r="B409" s="42" t="s">
        <v>12</v>
      </c>
      <c r="C409" s="46"/>
      <c r="D409" s="15" t="s">
        <v>149</v>
      </c>
      <c r="E409" s="15" t="s">
        <v>49</v>
      </c>
      <c r="F409" s="15" t="s">
        <v>280</v>
      </c>
      <c r="G409" s="15"/>
      <c r="H409" s="69">
        <f aca="true" t="shared" si="536" ref="H409:Q409">H410</f>
        <v>0</v>
      </c>
      <c r="I409" s="69">
        <f t="shared" si="536"/>
        <v>0</v>
      </c>
      <c r="J409" s="69">
        <f t="shared" si="536"/>
        <v>0</v>
      </c>
      <c r="K409" s="69">
        <f t="shared" si="536"/>
        <v>0</v>
      </c>
      <c r="L409" s="69">
        <f t="shared" si="536"/>
        <v>0</v>
      </c>
      <c r="M409" s="96">
        <f t="shared" si="536"/>
        <v>0</v>
      </c>
      <c r="N409" s="96">
        <f t="shared" si="536"/>
        <v>0</v>
      </c>
      <c r="O409" s="96">
        <f t="shared" si="536"/>
        <v>0</v>
      </c>
      <c r="P409" s="96">
        <f t="shared" si="536"/>
        <v>0</v>
      </c>
      <c r="Q409" s="96">
        <f t="shared" si="536"/>
        <v>0</v>
      </c>
      <c r="R409" s="69">
        <f t="shared" si="468"/>
        <v>0</v>
      </c>
      <c r="S409" s="69">
        <f t="shared" si="469"/>
        <v>0</v>
      </c>
      <c r="T409" s="69">
        <f t="shared" si="470"/>
        <v>0</v>
      </c>
      <c r="U409" s="69">
        <f t="shared" si="471"/>
        <v>0</v>
      </c>
      <c r="V409" s="69">
        <f t="shared" si="472"/>
        <v>0</v>
      </c>
      <c r="W409" s="96">
        <f>W410</f>
        <v>0</v>
      </c>
      <c r="X409" s="96">
        <f>X410</f>
        <v>0</v>
      </c>
      <c r="Y409" s="96">
        <f>Y410</f>
        <v>0</v>
      </c>
      <c r="Z409" s="96">
        <f>Z410</f>
        <v>0</v>
      </c>
      <c r="AA409" s="96">
        <f>AA410</f>
        <v>0</v>
      </c>
      <c r="AB409" s="69">
        <f t="shared" si="526"/>
        <v>0</v>
      </c>
      <c r="AC409" s="69">
        <f t="shared" si="527"/>
        <v>0</v>
      </c>
      <c r="AD409" s="69">
        <f t="shared" si="528"/>
        <v>0</v>
      </c>
      <c r="AE409" s="69">
        <f t="shared" si="529"/>
        <v>0</v>
      </c>
      <c r="AF409" s="69">
        <f t="shared" si="530"/>
        <v>0</v>
      </c>
      <c r="AG409" s="96">
        <f>AG410</f>
        <v>0</v>
      </c>
      <c r="AH409" s="96">
        <f>AH410</f>
        <v>0</v>
      </c>
      <c r="AI409" s="96">
        <f>AI410</f>
        <v>0</v>
      </c>
      <c r="AJ409" s="96">
        <f>AJ410</f>
        <v>0</v>
      </c>
      <c r="AK409" s="96">
        <f>AK410</f>
        <v>0</v>
      </c>
      <c r="AL409" s="69">
        <f t="shared" si="531"/>
        <v>0</v>
      </c>
      <c r="AM409" s="69">
        <f t="shared" si="532"/>
        <v>0</v>
      </c>
      <c r="AN409" s="69">
        <f t="shared" si="533"/>
        <v>0</v>
      </c>
      <c r="AO409" s="69">
        <f t="shared" si="534"/>
        <v>0</v>
      </c>
      <c r="AP409" s="69">
        <f t="shared" si="535"/>
        <v>0</v>
      </c>
    </row>
    <row r="410" spans="1:42" s="39" customFormat="1" ht="14.25" customHeight="1" hidden="1">
      <c r="A410" s="45"/>
      <c r="B410" s="42" t="s">
        <v>237</v>
      </c>
      <c r="C410" s="46"/>
      <c r="D410" s="15" t="s">
        <v>149</v>
      </c>
      <c r="E410" s="15" t="s">
        <v>49</v>
      </c>
      <c r="F410" s="15" t="s">
        <v>280</v>
      </c>
      <c r="G410" s="15" t="s">
        <v>146</v>
      </c>
      <c r="H410" s="69">
        <f>I410+L410</f>
        <v>0</v>
      </c>
      <c r="I410" s="69">
        <f>J410+K410</f>
        <v>0</v>
      </c>
      <c r="J410" s="54"/>
      <c r="K410" s="54"/>
      <c r="L410" s="54">
        <v>0</v>
      </c>
      <c r="M410" s="96">
        <f>N410+Q410</f>
        <v>0</v>
      </c>
      <c r="N410" s="96">
        <f>O410+P410</f>
        <v>0</v>
      </c>
      <c r="O410" s="95"/>
      <c r="P410" s="95"/>
      <c r="Q410" s="95">
        <v>0</v>
      </c>
      <c r="R410" s="69">
        <f t="shared" si="468"/>
        <v>0</v>
      </c>
      <c r="S410" s="69">
        <f t="shared" si="469"/>
        <v>0</v>
      </c>
      <c r="T410" s="54">
        <f t="shared" si="470"/>
        <v>0</v>
      </c>
      <c r="U410" s="54">
        <f t="shared" si="471"/>
        <v>0</v>
      </c>
      <c r="V410" s="54">
        <f t="shared" si="472"/>
        <v>0</v>
      </c>
      <c r="W410" s="96">
        <f>X410+AA410</f>
        <v>0</v>
      </c>
      <c r="X410" s="96">
        <f>Y410+Z410</f>
        <v>0</v>
      </c>
      <c r="Y410" s="95"/>
      <c r="Z410" s="95"/>
      <c r="AA410" s="95">
        <v>0</v>
      </c>
      <c r="AB410" s="69">
        <f t="shared" si="526"/>
        <v>0</v>
      </c>
      <c r="AC410" s="69">
        <f t="shared" si="527"/>
        <v>0</v>
      </c>
      <c r="AD410" s="54">
        <f t="shared" si="528"/>
        <v>0</v>
      </c>
      <c r="AE410" s="54">
        <f t="shared" si="529"/>
        <v>0</v>
      </c>
      <c r="AF410" s="54">
        <f t="shared" si="530"/>
        <v>0</v>
      </c>
      <c r="AG410" s="96">
        <f>AH410+AK410</f>
        <v>0</v>
      </c>
      <c r="AH410" s="96">
        <f>AI410+AJ410</f>
        <v>0</v>
      </c>
      <c r="AI410" s="95"/>
      <c r="AJ410" s="95"/>
      <c r="AK410" s="95">
        <v>0</v>
      </c>
      <c r="AL410" s="69">
        <f t="shared" si="531"/>
        <v>0</v>
      </c>
      <c r="AM410" s="69">
        <f t="shared" si="532"/>
        <v>0</v>
      </c>
      <c r="AN410" s="54">
        <f t="shared" si="533"/>
        <v>0</v>
      </c>
      <c r="AO410" s="54">
        <f t="shared" si="534"/>
        <v>0</v>
      </c>
      <c r="AP410" s="54">
        <f t="shared" si="535"/>
        <v>0</v>
      </c>
    </row>
    <row r="411" spans="1:42" s="39" customFormat="1" ht="43.5" customHeight="1" hidden="1">
      <c r="A411" s="45"/>
      <c r="B411" s="42" t="s">
        <v>281</v>
      </c>
      <c r="C411" s="46"/>
      <c r="D411" s="15" t="s">
        <v>149</v>
      </c>
      <c r="E411" s="15" t="s">
        <v>49</v>
      </c>
      <c r="F411" s="15" t="s">
        <v>282</v>
      </c>
      <c r="G411" s="15"/>
      <c r="H411" s="69">
        <f aca="true" t="shared" si="537" ref="H411:Q411">H412</f>
        <v>0</v>
      </c>
      <c r="I411" s="69">
        <f t="shared" si="537"/>
        <v>0</v>
      </c>
      <c r="J411" s="69">
        <f t="shared" si="537"/>
        <v>0</v>
      </c>
      <c r="K411" s="69">
        <f t="shared" si="537"/>
        <v>0</v>
      </c>
      <c r="L411" s="69">
        <f t="shared" si="537"/>
        <v>0</v>
      </c>
      <c r="M411" s="96">
        <f t="shared" si="537"/>
        <v>0</v>
      </c>
      <c r="N411" s="96">
        <f t="shared" si="537"/>
        <v>0</v>
      </c>
      <c r="O411" s="96">
        <f t="shared" si="537"/>
        <v>0</v>
      </c>
      <c r="P411" s="96">
        <f t="shared" si="537"/>
        <v>0</v>
      </c>
      <c r="Q411" s="96">
        <f t="shared" si="537"/>
        <v>0</v>
      </c>
      <c r="R411" s="69">
        <f t="shared" si="468"/>
        <v>0</v>
      </c>
      <c r="S411" s="69">
        <f t="shared" si="469"/>
        <v>0</v>
      </c>
      <c r="T411" s="69">
        <f t="shared" si="470"/>
        <v>0</v>
      </c>
      <c r="U411" s="69">
        <f t="shared" si="471"/>
        <v>0</v>
      </c>
      <c r="V411" s="69">
        <f t="shared" si="472"/>
        <v>0</v>
      </c>
      <c r="W411" s="96">
        <f>W412</f>
        <v>0</v>
      </c>
      <c r="X411" s="96">
        <f>X412</f>
        <v>0</v>
      </c>
      <c r="Y411" s="96">
        <f>Y412</f>
        <v>0</v>
      </c>
      <c r="Z411" s="96">
        <f>Z412</f>
        <v>0</v>
      </c>
      <c r="AA411" s="96">
        <f>AA412</f>
        <v>0</v>
      </c>
      <c r="AB411" s="69">
        <f t="shared" si="526"/>
        <v>0</v>
      </c>
      <c r="AC411" s="69">
        <f t="shared" si="527"/>
        <v>0</v>
      </c>
      <c r="AD411" s="69">
        <f t="shared" si="528"/>
        <v>0</v>
      </c>
      <c r="AE411" s="69">
        <f t="shared" si="529"/>
        <v>0</v>
      </c>
      <c r="AF411" s="69">
        <f t="shared" si="530"/>
        <v>0</v>
      </c>
      <c r="AG411" s="96">
        <f>AG412</f>
        <v>0</v>
      </c>
      <c r="AH411" s="96">
        <f>AH412</f>
        <v>0</v>
      </c>
      <c r="AI411" s="96">
        <f>AI412</f>
        <v>0</v>
      </c>
      <c r="AJ411" s="96">
        <f>AJ412</f>
        <v>0</v>
      </c>
      <c r="AK411" s="96">
        <f>AK412</f>
        <v>0</v>
      </c>
      <c r="AL411" s="69">
        <f t="shared" si="531"/>
        <v>0</v>
      </c>
      <c r="AM411" s="69">
        <f t="shared" si="532"/>
        <v>0</v>
      </c>
      <c r="AN411" s="69">
        <f t="shared" si="533"/>
        <v>0</v>
      </c>
      <c r="AO411" s="69">
        <f t="shared" si="534"/>
        <v>0</v>
      </c>
      <c r="AP411" s="69">
        <f t="shared" si="535"/>
        <v>0</v>
      </c>
    </row>
    <row r="412" spans="1:42" s="39" customFormat="1" ht="14.25" customHeight="1" hidden="1">
      <c r="A412" s="45"/>
      <c r="B412" s="42" t="s">
        <v>237</v>
      </c>
      <c r="C412" s="46"/>
      <c r="D412" s="15" t="s">
        <v>149</v>
      </c>
      <c r="E412" s="15" t="s">
        <v>49</v>
      </c>
      <c r="F412" s="15" t="s">
        <v>282</v>
      </c>
      <c r="G412" s="15" t="s">
        <v>146</v>
      </c>
      <c r="H412" s="69">
        <f>I412+L412</f>
        <v>0</v>
      </c>
      <c r="I412" s="69">
        <f>J412+K412</f>
        <v>0</v>
      </c>
      <c r="J412" s="54"/>
      <c r="K412" s="54"/>
      <c r="L412" s="54"/>
      <c r="M412" s="96">
        <f>N412+Q412</f>
        <v>0</v>
      </c>
      <c r="N412" s="96">
        <f>O412+P412</f>
        <v>0</v>
      </c>
      <c r="O412" s="95"/>
      <c r="P412" s="95"/>
      <c r="Q412" s="95"/>
      <c r="R412" s="69">
        <f t="shared" si="468"/>
        <v>0</v>
      </c>
      <c r="S412" s="69">
        <f t="shared" si="469"/>
        <v>0</v>
      </c>
      <c r="T412" s="54">
        <f t="shared" si="470"/>
        <v>0</v>
      </c>
      <c r="U412" s="54">
        <f t="shared" si="471"/>
        <v>0</v>
      </c>
      <c r="V412" s="54">
        <f t="shared" si="472"/>
        <v>0</v>
      </c>
      <c r="W412" s="96">
        <f>X412+AA412</f>
        <v>0</v>
      </c>
      <c r="X412" s="96">
        <f>Y412+Z412</f>
        <v>0</v>
      </c>
      <c r="Y412" s="95"/>
      <c r="Z412" s="95"/>
      <c r="AA412" s="95"/>
      <c r="AB412" s="69">
        <f t="shared" si="526"/>
        <v>0</v>
      </c>
      <c r="AC412" s="69">
        <f t="shared" si="527"/>
        <v>0</v>
      </c>
      <c r="AD412" s="54">
        <f t="shared" si="528"/>
        <v>0</v>
      </c>
      <c r="AE412" s="54">
        <f t="shared" si="529"/>
        <v>0</v>
      </c>
      <c r="AF412" s="54">
        <f t="shared" si="530"/>
        <v>0</v>
      </c>
      <c r="AG412" s="96">
        <f>AH412+AK412</f>
        <v>0</v>
      </c>
      <c r="AH412" s="96">
        <f>AI412+AJ412</f>
        <v>0</v>
      </c>
      <c r="AI412" s="95"/>
      <c r="AJ412" s="95"/>
      <c r="AK412" s="95"/>
      <c r="AL412" s="69">
        <f t="shared" si="531"/>
        <v>0</v>
      </c>
      <c r="AM412" s="69">
        <f t="shared" si="532"/>
        <v>0</v>
      </c>
      <c r="AN412" s="54">
        <f t="shared" si="533"/>
        <v>0</v>
      </c>
      <c r="AO412" s="54">
        <f t="shared" si="534"/>
        <v>0</v>
      </c>
      <c r="AP412" s="54">
        <f t="shared" si="535"/>
        <v>0</v>
      </c>
    </row>
    <row r="413" spans="1:42" s="39" customFormat="1" ht="28.5" customHeight="1" hidden="1">
      <c r="A413" s="31"/>
      <c r="B413" s="10" t="s">
        <v>120</v>
      </c>
      <c r="C413" s="27"/>
      <c r="D413" s="15" t="s">
        <v>149</v>
      </c>
      <c r="E413" s="15" t="s">
        <v>49</v>
      </c>
      <c r="F413" s="15" t="s">
        <v>121</v>
      </c>
      <c r="G413" s="15"/>
      <c r="H413" s="74">
        <f aca="true" t="shared" si="538" ref="H413:Q413">H414</f>
        <v>0</v>
      </c>
      <c r="I413" s="74">
        <f t="shared" si="538"/>
        <v>0</v>
      </c>
      <c r="J413" s="74">
        <f t="shared" si="538"/>
        <v>0</v>
      </c>
      <c r="K413" s="74">
        <f t="shared" si="538"/>
        <v>0</v>
      </c>
      <c r="L413" s="74">
        <f t="shared" si="538"/>
        <v>0</v>
      </c>
      <c r="M413" s="94">
        <f t="shared" si="538"/>
        <v>0</v>
      </c>
      <c r="N413" s="94">
        <f t="shared" si="538"/>
        <v>0</v>
      </c>
      <c r="O413" s="94">
        <f t="shared" si="538"/>
        <v>0</v>
      </c>
      <c r="P413" s="94">
        <f t="shared" si="538"/>
        <v>0</v>
      </c>
      <c r="Q413" s="94">
        <f t="shared" si="538"/>
        <v>0</v>
      </c>
      <c r="R413" s="74">
        <f t="shared" si="468"/>
        <v>0</v>
      </c>
      <c r="S413" s="74">
        <f t="shared" si="469"/>
        <v>0</v>
      </c>
      <c r="T413" s="74">
        <f t="shared" si="470"/>
        <v>0</v>
      </c>
      <c r="U413" s="74">
        <f t="shared" si="471"/>
        <v>0</v>
      </c>
      <c r="V413" s="74">
        <f t="shared" si="472"/>
        <v>0</v>
      </c>
      <c r="W413" s="94">
        <f>W414</f>
        <v>0</v>
      </c>
      <c r="X413" s="94">
        <f>X414</f>
        <v>0</v>
      </c>
      <c r="Y413" s="94">
        <f>Y414</f>
        <v>0</v>
      </c>
      <c r="Z413" s="94">
        <f>Z414</f>
        <v>0</v>
      </c>
      <c r="AA413" s="94">
        <f>AA414</f>
        <v>0</v>
      </c>
      <c r="AB413" s="74">
        <f t="shared" si="526"/>
        <v>0</v>
      </c>
      <c r="AC413" s="74">
        <f t="shared" si="527"/>
        <v>0</v>
      </c>
      <c r="AD413" s="74">
        <f t="shared" si="528"/>
        <v>0</v>
      </c>
      <c r="AE413" s="74">
        <f t="shared" si="529"/>
        <v>0</v>
      </c>
      <c r="AF413" s="74">
        <f t="shared" si="530"/>
        <v>0</v>
      </c>
      <c r="AG413" s="94">
        <f>AG414</f>
        <v>0</v>
      </c>
      <c r="AH413" s="94">
        <f>AH414</f>
        <v>0</v>
      </c>
      <c r="AI413" s="94">
        <f>AI414</f>
        <v>0</v>
      </c>
      <c r="AJ413" s="94">
        <f>AJ414</f>
        <v>0</v>
      </c>
      <c r="AK413" s="94">
        <f>AK414</f>
        <v>0</v>
      </c>
      <c r="AL413" s="74">
        <f t="shared" si="531"/>
        <v>0</v>
      </c>
      <c r="AM413" s="74">
        <f t="shared" si="532"/>
        <v>0</v>
      </c>
      <c r="AN413" s="74">
        <f t="shared" si="533"/>
        <v>0</v>
      </c>
      <c r="AO413" s="74">
        <f t="shared" si="534"/>
        <v>0</v>
      </c>
      <c r="AP413" s="74">
        <f t="shared" si="535"/>
        <v>0</v>
      </c>
    </row>
    <row r="414" spans="1:42" s="39" customFormat="1" ht="28.5" customHeight="1" hidden="1">
      <c r="A414" s="31"/>
      <c r="B414" s="10" t="s">
        <v>122</v>
      </c>
      <c r="C414" s="27"/>
      <c r="D414" s="15" t="s">
        <v>149</v>
      </c>
      <c r="E414" s="15" t="s">
        <v>49</v>
      </c>
      <c r="F414" s="15" t="s">
        <v>236</v>
      </c>
      <c r="G414" s="15"/>
      <c r="H414" s="74">
        <f aca="true" t="shared" si="539" ref="H414:Q414">H415+H416</f>
        <v>0</v>
      </c>
      <c r="I414" s="74">
        <f t="shared" si="539"/>
        <v>0</v>
      </c>
      <c r="J414" s="74">
        <f t="shared" si="539"/>
        <v>0</v>
      </c>
      <c r="K414" s="74">
        <f t="shared" si="539"/>
        <v>0</v>
      </c>
      <c r="L414" s="74">
        <f t="shared" si="539"/>
        <v>0</v>
      </c>
      <c r="M414" s="94">
        <f t="shared" si="539"/>
        <v>0</v>
      </c>
      <c r="N414" s="94">
        <f t="shared" si="539"/>
        <v>0</v>
      </c>
      <c r="O414" s="94">
        <f t="shared" si="539"/>
        <v>0</v>
      </c>
      <c r="P414" s="94">
        <f t="shared" si="539"/>
        <v>0</v>
      </c>
      <c r="Q414" s="94">
        <f t="shared" si="539"/>
        <v>0</v>
      </c>
      <c r="R414" s="74">
        <f t="shared" si="468"/>
        <v>0</v>
      </c>
      <c r="S414" s="74">
        <f t="shared" si="469"/>
        <v>0</v>
      </c>
      <c r="T414" s="74">
        <f t="shared" si="470"/>
        <v>0</v>
      </c>
      <c r="U414" s="74">
        <f t="shared" si="471"/>
        <v>0</v>
      </c>
      <c r="V414" s="74">
        <f t="shared" si="472"/>
        <v>0</v>
      </c>
      <c r="W414" s="94">
        <f>W415+W416</f>
        <v>0</v>
      </c>
      <c r="X414" s="94">
        <f>X415+X416</f>
        <v>0</v>
      </c>
      <c r="Y414" s="94">
        <f>Y415+Y416</f>
        <v>0</v>
      </c>
      <c r="Z414" s="94">
        <f>Z415+Z416</f>
        <v>0</v>
      </c>
      <c r="AA414" s="94">
        <f>AA415+AA416</f>
        <v>0</v>
      </c>
      <c r="AB414" s="74">
        <f t="shared" si="526"/>
        <v>0</v>
      </c>
      <c r="AC414" s="74">
        <f t="shared" si="527"/>
        <v>0</v>
      </c>
      <c r="AD414" s="74">
        <f t="shared" si="528"/>
        <v>0</v>
      </c>
      <c r="AE414" s="74">
        <f t="shared" si="529"/>
        <v>0</v>
      </c>
      <c r="AF414" s="74">
        <f t="shared" si="530"/>
        <v>0</v>
      </c>
      <c r="AG414" s="94">
        <f>AG415+AG416</f>
        <v>0</v>
      </c>
      <c r="AH414" s="94">
        <f>AH415+AH416</f>
        <v>0</v>
      </c>
      <c r="AI414" s="94">
        <f>AI415+AI416</f>
        <v>0</v>
      </c>
      <c r="AJ414" s="94">
        <f>AJ415+AJ416</f>
        <v>0</v>
      </c>
      <c r="AK414" s="94">
        <f>AK415+AK416</f>
        <v>0</v>
      </c>
      <c r="AL414" s="74">
        <f t="shared" si="531"/>
        <v>0</v>
      </c>
      <c r="AM414" s="74">
        <f t="shared" si="532"/>
        <v>0</v>
      </c>
      <c r="AN414" s="74">
        <f t="shared" si="533"/>
        <v>0</v>
      </c>
      <c r="AO414" s="74">
        <f t="shared" si="534"/>
        <v>0</v>
      </c>
      <c r="AP414" s="74">
        <f t="shared" si="535"/>
        <v>0</v>
      </c>
    </row>
    <row r="415" spans="1:42" s="39" customFormat="1" ht="14.25" customHeight="1" hidden="1">
      <c r="A415" s="31"/>
      <c r="B415" s="10" t="s">
        <v>237</v>
      </c>
      <c r="C415" s="27"/>
      <c r="D415" s="15" t="s">
        <v>149</v>
      </c>
      <c r="E415" s="15" t="s">
        <v>49</v>
      </c>
      <c r="F415" s="15" t="s">
        <v>236</v>
      </c>
      <c r="G415" s="15" t="s">
        <v>146</v>
      </c>
      <c r="H415" s="74">
        <f>I415+L415</f>
        <v>0</v>
      </c>
      <c r="I415" s="74">
        <f>J415+K415</f>
        <v>0</v>
      </c>
      <c r="J415" s="54"/>
      <c r="K415" s="54"/>
      <c r="L415" s="54"/>
      <c r="M415" s="94">
        <f>N415+Q415</f>
        <v>0</v>
      </c>
      <c r="N415" s="94">
        <f>O415+P415</f>
        <v>0</v>
      </c>
      <c r="O415" s="95"/>
      <c r="P415" s="95"/>
      <c r="Q415" s="95"/>
      <c r="R415" s="74">
        <f t="shared" si="468"/>
        <v>0</v>
      </c>
      <c r="S415" s="74">
        <f t="shared" si="469"/>
        <v>0</v>
      </c>
      <c r="T415" s="54">
        <f t="shared" si="470"/>
        <v>0</v>
      </c>
      <c r="U415" s="54">
        <f t="shared" si="471"/>
        <v>0</v>
      </c>
      <c r="V415" s="54">
        <f t="shared" si="472"/>
        <v>0</v>
      </c>
      <c r="W415" s="94">
        <f>X415+AA415</f>
        <v>0</v>
      </c>
      <c r="X415" s="94">
        <f>Y415+Z415</f>
        <v>0</v>
      </c>
      <c r="Y415" s="95"/>
      <c r="Z415" s="95"/>
      <c r="AA415" s="95"/>
      <c r="AB415" s="74">
        <f t="shared" si="526"/>
        <v>0</v>
      </c>
      <c r="AC415" s="74">
        <f t="shared" si="527"/>
        <v>0</v>
      </c>
      <c r="AD415" s="54">
        <f t="shared" si="528"/>
        <v>0</v>
      </c>
      <c r="AE415" s="54">
        <f t="shared" si="529"/>
        <v>0</v>
      </c>
      <c r="AF415" s="54">
        <f t="shared" si="530"/>
        <v>0</v>
      </c>
      <c r="AG415" s="94">
        <f>AH415+AK415</f>
        <v>0</v>
      </c>
      <c r="AH415" s="94">
        <f>AI415+AJ415</f>
        <v>0</v>
      </c>
      <c r="AI415" s="95"/>
      <c r="AJ415" s="95"/>
      <c r="AK415" s="95"/>
      <c r="AL415" s="74">
        <f t="shared" si="531"/>
        <v>0</v>
      </c>
      <c r="AM415" s="74">
        <f t="shared" si="532"/>
        <v>0</v>
      </c>
      <c r="AN415" s="54">
        <f t="shared" si="533"/>
        <v>0</v>
      </c>
      <c r="AO415" s="54">
        <f t="shared" si="534"/>
        <v>0</v>
      </c>
      <c r="AP415" s="54">
        <f t="shared" si="535"/>
        <v>0</v>
      </c>
    </row>
    <row r="416" spans="1:42" s="39" customFormat="1" ht="14.25" customHeight="1" hidden="1">
      <c r="A416" s="31"/>
      <c r="B416" s="10" t="s">
        <v>178</v>
      </c>
      <c r="C416" s="27"/>
      <c r="D416" s="15" t="s">
        <v>149</v>
      </c>
      <c r="E416" s="15" t="s">
        <v>49</v>
      </c>
      <c r="F416" s="15" t="s">
        <v>236</v>
      </c>
      <c r="G416" s="15" t="s">
        <v>177</v>
      </c>
      <c r="H416" s="74">
        <f>I416+L416</f>
        <v>0</v>
      </c>
      <c r="I416" s="74">
        <f>J416+K416</f>
        <v>0</v>
      </c>
      <c r="J416" s="54"/>
      <c r="K416" s="54"/>
      <c r="L416" s="54"/>
      <c r="M416" s="94">
        <f>N416+Q416</f>
        <v>0</v>
      </c>
      <c r="N416" s="94">
        <f>O416+P416</f>
        <v>0</v>
      </c>
      <c r="O416" s="95"/>
      <c r="P416" s="95"/>
      <c r="Q416" s="95"/>
      <c r="R416" s="74">
        <f t="shared" si="468"/>
        <v>0</v>
      </c>
      <c r="S416" s="74">
        <f t="shared" si="469"/>
        <v>0</v>
      </c>
      <c r="T416" s="54">
        <f t="shared" si="470"/>
        <v>0</v>
      </c>
      <c r="U416" s="54">
        <f t="shared" si="471"/>
        <v>0</v>
      </c>
      <c r="V416" s="54">
        <f t="shared" si="472"/>
        <v>0</v>
      </c>
      <c r="W416" s="94">
        <f>X416+AA416</f>
        <v>0</v>
      </c>
      <c r="X416" s="94">
        <f>Y416+Z416</f>
        <v>0</v>
      </c>
      <c r="Y416" s="95"/>
      <c r="Z416" s="95"/>
      <c r="AA416" s="95"/>
      <c r="AB416" s="74">
        <f t="shared" si="526"/>
        <v>0</v>
      </c>
      <c r="AC416" s="74">
        <f t="shared" si="527"/>
        <v>0</v>
      </c>
      <c r="AD416" s="54">
        <f t="shared" si="528"/>
        <v>0</v>
      </c>
      <c r="AE416" s="54">
        <f t="shared" si="529"/>
        <v>0</v>
      </c>
      <c r="AF416" s="54">
        <f t="shared" si="530"/>
        <v>0</v>
      </c>
      <c r="AG416" s="94">
        <f>AH416+AK416</f>
        <v>0</v>
      </c>
      <c r="AH416" s="94">
        <f>AI416+AJ416</f>
        <v>0</v>
      </c>
      <c r="AI416" s="95"/>
      <c r="AJ416" s="95"/>
      <c r="AK416" s="95"/>
      <c r="AL416" s="74">
        <f t="shared" si="531"/>
        <v>0</v>
      </c>
      <c r="AM416" s="74">
        <f t="shared" si="532"/>
        <v>0</v>
      </c>
      <c r="AN416" s="54">
        <f t="shared" si="533"/>
        <v>0</v>
      </c>
      <c r="AO416" s="54">
        <f t="shared" si="534"/>
        <v>0</v>
      </c>
      <c r="AP416" s="54">
        <f t="shared" si="535"/>
        <v>0</v>
      </c>
    </row>
    <row r="417" spans="1:42" s="39" customFormat="1" ht="14.25" customHeight="1" hidden="1">
      <c r="A417" s="33"/>
      <c r="B417" s="11" t="s">
        <v>65</v>
      </c>
      <c r="C417" s="27"/>
      <c r="D417" s="15" t="s">
        <v>149</v>
      </c>
      <c r="E417" s="15" t="s">
        <v>49</v>
      </c>
      <c r="F417" s="15" t="s">
        <v>66</v>
      </c>
      <c r="G417" s="15"/>
      <c r="H417" s="77">
        <f aca="true" t="shared" si="540" ref="H417:Q417">H418</f>
        <v>0</v>
      </c>
      <c r="I417" s="77">
        <f t="shared" si="540"/>
        <v>0</v>
      </c>
      <c r="J417" s="77">
        <f t="shared" si="540"/>
        <v>0</v>
      </c>
      <c r="K417" s="77">
        <f t="shared" si="540"/>
        <v>0</v>
      </c>
      <c r="L417" s="77">
        <f t="shared" si="540"/>
        <v>0</v>
      </c>
      <c r="M417" s="96">
        <f t="shared" si="540"/>
        <v>0</v>
      </c>
      <c r="N417" s="96">
        <f t="shared" si="540"/>
        <v>0</v>
      </c>
      <c r="O417" s="96">
        <f t="shared" si="540"/>
        <v>0</v>
      </c>
      <c r="P417" s="96">
        <f t="shared" si="540"/>
        <v>0</v>
      </c>
      <c r="Q417" s="96">
        <f t="shared" si="540"/>
        <v>0</v>
      </c>
      <c r="R417" s="77">
        <f t="shared" si="468"/>
        <v>0</v>
      </c>
      <c r="S417" s="77">
        <f t="shared" si="469"/>
        <v>0</v>
      </c>
      <c r="T417" s="77">
        <f t="shared" si="470"/>
        <v>0</v>
      </c>
      <c r="U417" s="77">
        <f t="shared" si="471"/>
        <v>0</v>
      </c>
      <c r="V417" s="77">
        <f t="shared" si="472"/>
        <v>0</v>
      </c>
      <c r="W417" s="96">
        <f>W418</f>
        <v>0</v>
      </c>
      <c r="X417" s="96">
        <f>X418</f>
        <v>0</v>
      </c>
      <c r="Y417" s="96">
        <f>Y418</f>
        <v>0</v>
      </c>
      <c r="Z417" s="96">
        <f>Z418</f>
        <v>0</v>
      </c>
      <c r="AA417" s="96">
        <f>AA418</f>
        <v>0</v>
      </c>
      <c r="AB417" s="77">
        <f t="shared" si="526"/>
        <v>0</v>
      </c>
      <c r="AC417" s="77">
        <f t="shared" si="527"/>
        <v>0</v>
      </c>
      <c r="AD417" s="77">
        <f t="shared" si="528"/>
        <v>0</v>
      </c>
      <c r="AE417" s="77">
        <f t="shared" si="529"/>
        <v>0</v>
      </c>
      <c r="AF417" s="77">
        <f t="shared" si="530"/>
        <v>0</v>
      </c>
      <c r="AG417" s="96">
        <f>AG418</f>
        <v>0</v>
      </c>
      <c r="AH417" s="96">
        <f>AH418</f>
        <v>0</v>
      </c>
      <c r="AI417" s="96">
        <f>AI418</f>
        <v>0</v>
      </c>
      <c r="AJ417" s="96">
        <f>AJ418</f>
        <v>0</v>
      </c>
      <c r="AK417" s="96">
        <f>AK418</f>
        <v>0</v>
      </c>
      <c r="AL417" s="77">
        <f t="shared" si="531"/>
        <v>0</v>
      </c>
      <c r="AM417" s="77">
        <f t="shared" si="532"/>
        <v>0</v>
      </c>
      <c r="AN417" s="77">
        <f t="shared" si="533"/>
        <v>0</v>
      </c>
      <c r="AO417" s="77">
        <f t="shared" si="534"/>
        <v>0</v>
      </c>
      <c r="AP417" s="77">
        <f t="shared" si="535"/>
        <v>0</v>
      </c>
    </row>
    <row r="418" spans="1:42" s="39" customFormat="1" ht="57" customHeight="1" hidden="1">
      <c r="A418" s="33"/>
      <c r="B418" s="11" t="s">
        <v>23</v>
      </c>
      <c r="C418" s="27"/>
      <c r="D418" s="15" t="s">
        <v>149</v>
      </c>
      <c r="E418" s="15" t="s">
        <v>49</v>
      </c>
      <c r="F418" s="15" t="s">
        <v>123</v>
      </c>
      <c r="G418" s="15"/>
      <c r="H418" s="69">
        <f>I418+L418</f>
        <v>0</v>
      </c>
      <c r="I418" s="69">
        <f>J418+K418</f>
        <v>0</v>
      </c>
      <c r="J418" s="78">
        <f>J419+J421+J423+J425</f>
        <v>0</v>
      </c>
      <c r="K418" s="78">
        <f>K419+K421+K423+K425</f>
        <v>0</v>
      </c>
      <c r="L418" s="78">
        <f>L419+L421+L423+L425</f>
        <v>0</v>
      </c>
      <c r="M418" s="96">
        <f>N418+Q418</f>
        <v>0</v>
      </c>
      <c r="N418" s="96">
        <f>O418+P418</f>
        <v>0</v>
      </c>
      <c r="O418" s="110">
        <f>O419+O421+O423+O425</f>
        <v>0</v>
      </c>
      <c r="P418" s="110">
        <f>P419+P421+P423+P425</f>
        <v>0</v>
      </c>
      <c r="Q418" s="110">
        <f>Q419+Q421+Q423+Q425</f>
        <v>0</v>
      </c>
      <c r="R418" s="69">
        <f t="shared" si="468"/>
        <v>0</v>
      </c>
      <c r="S418" s="69">
        <f t="shared" si="469"/>
        <v>0</v>
      </c>
      <c r="T418" s="78">
        <f t="shared" si="470"/>
        <v>0</v>
      </c>
      <c r="U418" s="78">
        <f t="shared" si="471"/>
        <v>0</v>
      </c>
      <c r="V418" s="78">
        <f t="shared" si="472"/>
        <v>0</v>
      </c>
      <c r="W418" s="96">
        <f>X418+AA418</f>
        <v>0</v>
      </c>
      <c r="X418" s="96">
        <f>Y418+Z418</f>
        <v>0</v>
      </c>
      <c r="Y418" s="110">
        <f>Y419+Y421+Y423+Y425</f>
        <v>0</v>
      </c>
      <c r="Z418" s="110">
        <f>Z419+Z421+Z423+Z425</f>
        <v>0</v>
      </c>
      <c r="AA418" s="110">
        <f>AA419+AA421+AA423+AA425</f>
        <v>0</v>
      </c>
      <c r="AB418" s="69">
        <f t="shared" si="526"/>
        <v>0</v>
      </c>
      <c r="AC418" s="69">
        <f t="shared" si="527"/>
        <v>0</v>
      </c>
      <c r="AD418" s="78">
        <f t="shared" si="528"/>
        <v>0</v>
      </c>
      <c r="AE418" s="78">
        <f t="shared" si="529"/>
        <v>0</v>
      </c>
      <c r="AF418" s="78">
        <f t="shared" si="530"/>
        <v>0</v>
      </c>
      <c r="AG418" s="96">
        <f>AH418+AK418</f>
        <v>0</v>
      </c>
      <c r="AH418" s="96">
        <f>AI418+AJ418</f>
        <v>0</v>
      </c>
      <c r="AI418" s="110">
        <f>AI419+AI421+AI423+AI425</f>
        <v>0</v>
      </c>
      <c r="AJ418" s="110">
        <f>AJ419+AJ421+AJ423+AJ425</f>
        <v>0</v>
      </c>
      <c r="AK418" s="110">
        <f>AK419+AK421+AK423+AK425</f>
        <v>0</v>
      </c>
      <c r="AL418" s="69">
        <f t="shared" si="531"/>
        <v>0</v>
      </c>
      <c r="AM418" s="69">
        <f t="shared" si="532"/>
        <v>0</v>
      </c>
      <c r="AN418" s="78">
        <f t="shared" si="533"/>
        <v>0</v>
      </c>
      <c r="AO418" s="78">
        <f t="shared" si="534"/>
        <v>0</v>
      </c>
      <c r="AP418" s="78">
        <f t="shared" si="535"/>
        <v>0</v>
      </c>
    </row>
    <row r="419" spans="1:42" s="39" customFormat="1" ht="57" customHeight="1" hidden="1">
      <c r="A419" s="33"/>
      <c r="B419" s="11" t="s">
        <v>283</v>
      </c>
      <c r="C419" s="27"/>
      <c r="D419" s="15" t="s">
        <v>149</v>
      </c>
      <c r="E419" s="15" t="s">
        <v>49</v>
      </c>
      <c r="F419" s="15" t="s">
        <v>79</v>
      </c>
      <c r="G419" s="15"/>
      <c r="H419" s="69">
        <f aca="true" t="shared" si="541" ref="H419:Q419">H420</f>
        <v>0</v>
      </c>
      <c r="I419" s="69">
        <f t="shared" si="541"/>
        <v>0</v>
      </c>
      <c r="J419" s="69">
        <f t="shared" si="541"/>
        <v>0</v>
      </c>
      <c r="K419" s="69">
        <f t="shared" si="541"/>
        <v>0</v>
      </c>
      <c r="L419" s="69">
        <f t="shared" si="541"/>
        <v>0</v>
      </c>
      <c r="M419" s="96">
        <f t="shared" si="541"/>
        <v>0</v>
      </c>
      <c r="N419" s="96">
        <f t="shared" si="541"/>
        <v>0</v>
      </c>
      <c r="O419" s="96">
        <f t="shared" si="541"/>
        <v>0</v>
      </c>
      <c r="P419" s="96">
        <f t="shared" si="541"/>
        <v>0</v>
      </c>
      <c r="Q419" s="96">
        <f t="shared" si="541"/>
        <v>0</v>
      </c>
      <c r="R419" s="69">
        <f t="shared" si="468"/>
        <v>0</v>
      </c>
      <c r="S419" s="69">
        <f t="shared" si="469"/>
        <v>0</v>
      </c>
      <c r="T419" s="69">
        <f t="shared" si="470"/>
        <v>0</v>
      </c>
      <c r="U419" s="69">
        <f t="shared" si="471"/>
        <v>0</v>
      </c>
      <c r="V419" s="69">
        <f t="shared" si="472"/>
        <v>0</v>
      </c>
      <c r="W419" s="96">
        <f>W420</f>
        <v>0</v>
      </c>
      <c r="X419" s="96">
        <f>X420</f>
        <v>0</v>
      </c>
      <c r="Y419" s="96">
        <f>Y420</f>
        <v>0</v>
      </c>
      <c r="Z419" s="96">
        <f>Z420</f>
        <v>0</v>
      </c>
      <c r="AA419" s="96">
        <f>AA420</f>
        <v>0</v>
      </c>
      <c r="AB419" s="69">
        <f t="shared" si="526"/>
        <v>0</v>
      </c>
      <c r="AC419" s="69">
        <f t="shared" si="527"/>
        <v>0</v>
      </c>
      <c r="AD419" s="69">
        <f t="shared" si="528"/>
        <v>0</v>
      </c>
      <c r="AE419" s="69">
        <f t="shared" si="529"/>
        <v>0</v>
      </c>
      <c r="AF419" s="69">
        <f t="shared" si="530"/>
        <v>0</v>
      </c>
      <c r="AG419" s="96">
        <f>AG420</f>
        <v>0</v>
      </c>
      <c r="AH419" s="96">
        <f>AH420</f>
        <v>0</v>
      </c>
      <c r="AI419" s="96">
        <f>AI420</f>
        <v>0</v>
      </c>
      <c r="AJ419" s="96">
        <f>AJ420</f>
        <v>0</v>
      </c>
      <c r="AK419" s="96">
        <f>AK420</f>
        <v>0</v>
      </c>
      <c r="AL419" s="69">
        <f t="shared" si="531"/>
        <v>0</v>
      </c>
      <c r="AM419" s="69">
        <f t="shared" si="532"/>
        <v>0</v>
      </c>
      <c r="AN419" s="69">
        <f t="shared" si="533"/>
        <v>0</v>
      </c>
      <c r="AO419" s="69">
        <f t="shared" si="534"/>
        <v>0</v>
      </c>
      <c r="AP419" s="69">
        <f t="shared" si="535"/>
        <v>0</v>
      </c>
    </row>
    <row r="420" spans="1:42" s="39" customFormat="1" ht="28.5" customHeight="1" hidden="1">
      <c r="A420" s="44"/>
      <c r="B420" s="11" t="s">
        <v>122</v>
      </c>
      <c r="C420" s="46"/>
      <c r="D420" s="15" t="s">
        <v>149</v>
      </c>
      <c r="E420" s="15" t="s">
        <v>49</v>
      </c>
      <c r="F420" s="15" t="s">
        <v>79</v>
      </c>
      <c r="G420" s="15" t="s">
        <v>284</v>
      </c>
      <c r="H420" s="69">
        <f>I420+L420</f>
        <v>0</v>
      </c>
      <c r="I420" s="69">
        <f>J420+K420</f>
        <v>0</v>
      </c>
      <c r="J420" s="54"/>
      <c r="K420" s="54"/>
      <c r="L420" s="54"/>
      <c r="M420" s="96">
        <f>N420+Q420</f>
        <v>0</v>
      </c>
      <c r="N420" s="96">
        <f>O420+P420</f>
        <v>0</v>
      </c>
      <c r="O420" s="95"/>
      <c r="P420" s="95"/>
      <c r="Q420" s="95"/>
      <c r="R420" s="69">
        <f t="shared" si="468"/>
        <v>0</v>
      </c>
      <c r="S420" s="69">
        <f t="shared" si="469"/>
        <v>0</v>
      </c>
      <c r="T420" s="54">
        <f t="shared" si="470"/>
        <v>0</v>
      </c>
      <c r="U420" s="54">
        <f t="shared" si="471"/>
        <v>0</v>
      </c>
      <c r="V420" s="54">
        <f t="shared" si="472"/>
        <v>0</v>
      </c>
      <c r="W420" s="96">
        <f>X420+AA420</f>
        <v>0</v>
      </c>
      <c r="X420" s="96">
        <f>Y420+Z420</f>
        <v>0</v>
      </c>
      <c r="Y420" s="95"/>
      <c r="Z420" s="95"/>
      <c r="AA420" s="95"/>
      <c r="AB420" s="69">
        <f t="shared" si="526"/>
        <v>0</v>
      </c>
      <c r="AC420" s="69">
        <f t="shared" si="527"/>
        <v>0</v>
      </c>
      <c r="AD420" s="54">
        <f t="shared" si="528"/>
        <v>0</v>
      </c>
      <c r="AE420" s="54">
        <f t="shared" si="529"/>
        <v>0</v>
      </c>
      <c r="AF420" s="54">
        <f t="shared" si="530"/>
        <v>0</v>
      </c>
      <c r="AG420" s="96">
        <f>AH420+AK420</f>
        <v>0</v>
      </c>
      <c r="AH420" s="96">
        <f>AI420+AJ420</f>
        <v>0</v>
      </c>
      <c r="AI420" s="95"/>
      <c r="AJ420" s="95"/>
      <c r="AK420" s="95"/>
      <c r="AL420" s="69">
        <f t="shared" si="531"/>
        <v>0</v>
      </c>
      <c r="AM420" s="69">
        <f t="shared" si="532"/>
        <v>0</v>
      </c>
      <c r="AN420" s="54">
        <f t="shared" si="533"/>
        <v>0</v>
      </c>
      <c r="AO420" s="54">
        <f t="shared" si="534"/>
        <v>0</v>
      </c>
      <c r="AP420" s="54">
        <f t="shared" si="535"/>
        <v>0</v>
      </c>
    </row>
    <row r="421" spans="1:42" s="39" customFormat="1" ht="28.5" customHeight="1" hidden="1">
      <c r="A421" s="44"/>
      <c r="B421" s="11" t="s">
        <v>124</v>
      </c>
      <c r="C421" s="46"/>
      <c r="D421" s="15" t="s">
        <v>149</v>
      </c>
      <c r="E421" s="15" t="s">
        <v>49</v>
      </c>
      <c r="F421" s="15" t="s">
        <v>125</v>
      </c>
      <c r="G421" s="15"/>
      <c r="H421" s="69">
        <f aca="true" t="shared" si="542" ref="H421:Q421">H422</f>
        <v>0</v>
      </c>
      <c r="I421" s="69">
        <f t="shared" si="542"/>
        <v>0</v>
      </c>
      <c r="J421" s="69">
        <f t="shared" si="542"/>
        <v>0</v>
      </c>
      <c r="K421" s="69">
        <f t="shared" si="542"/>
        <v>0</v>
      </c>
      <c r="L421" s="69">
        <f t="shared" si="542"/>
        <v>0</v>
      </c>
      <c r="M421" s="96">
        <f t="shared" si="542"/>
        <v>0</v>
      </c>
      <c r="N421" s="96">
        <f t="shared" si="542"/>
        <v>0</v>
      </c>
      <c r="O421" s="96">
        <f t="shared" si="542"/>
        <v>0</v>
      </c>
      <c r="P421" s="96">
        <f t="shared" si="542"/>
        <v>0</v>
      </c>
      <c r="Q421" s="96">
        <f t="shared" si="542"/>
        <v>0</v>
      </c>
      <c r="R421" s="69">
        <f t="shared" si="468"/>
        <v>0</v>
      </c>
      <c r="S421" s="69">
        <f t="shared" si="469"/>
        <v>0</v>
      </c>
      <c r="T421" s="69">
        <f t="shared" si="470"/>
        <v>0</v>
      </c>
      <c r="U421" s="69">
        <f t="shared" si="471"/>
        <v>0</v>
      </c>
      <c r="V421" s="69">
        <f t="shared" si="472"/>
        <v>0</v>
      </c>
      <c r="W421" s="96">
        <f>W422</f>
        <v>0</v>
      </c>
      <c r="X421" s="96">
        <f>X422</f>
        <v>0</v>
      </c>
      <c r="Y421" s="96">
        <f>Y422</f>
        <v>0</v>
      </c>
      <c r="Z421" s="96">
        <f>Z422</f>
        <v>0</v>
      </c>
      <c r="AA421" s="96">
        <f>AA422</f>
        <v>0</v>
      </c>
      <c r="AB421" s="69">
        <f t="shared" si="526"/>
        <v>0</v>
      </c>
      <c r="AC421" s="69">
        <f t="shared" si="527"/>
        <v>0</v>
      </c>
      <c r="AD421" s="69">
        <f t="shared" si="528"/>
        <v>0</v>
      </c>
      <c r="AE421" s="69">
        <f t="shared" si="529"/>
        <v>0</v>
      </c>
      <c r="AF421" s="69">
        <f t="shared" si="530"/>
        <v>0</v>
      </c>
      <c r="AG421" s="96">
        <f>AG422</f>
        <v>0</v>
      </c>
      <c r="AH421" s="96">
        <f>AH422</f>
        <v>0</v>
      </c>
      <c r="AI421" s="96">
        <f>AI422</f>
        <v>0</v>
      </c>
      <c r="AJ421" s="96">
        <f>AJ422</f>
        <v>0</v>
      </c>
      <c r="AK421" s="96">
        <f>AK422</f>
        <v>0</v>
      </c>
      <c r="AL421" s="69">
        <f t="shared" si="531"/>
        <v>0</v>
      </c>
      <c r="AM421" s="69">
        <f t="shared" si="532"/>
        <v>0</v>
      </c>
      <c r="AN421" s="69">
        <f t="shared" si="533"/>
        <v>0</v>
      </c>
      <c r="AO421" s="69">
        <f t="shared" si="534"/>
        <v>0</v>
      </c>
      <c r="AP421" s="69">
        <f t="shared" si="535"/>
        <v>0</v>
      </c>
    </row>
    <row r="422" spans="1:42" s="39" customFormat="1" ht="28.5" customHeight="1" hidden="1">
      <c r="A422" s="44"/>
      <c r="B422" s="11" t="s">
        <v>122</v>
      </c>
      <c r="C422" s="46"/>
      <c r="D422" s="15" t="s">
        <v>149</v>
      </c>
      <c r="E422" s="15" t="s">
        <v>49</v>
      </c>
      <c r="F422" s="15" t="s">
        <v>125</v>
      </c>
      <c r="G422" s="15" t="s">
        <v>284</v>
      </c>
      <c r="H422" s="69">
        <f>I422+L422</f>
        <v>0</v>
      </c>
      <c r="I422" s="69">
        <f>J422+K422</f>
        <v>0</v>
      </c>
      <c r="J422" s="54"/>
      <c r="K422" s="54"/>
      <c r="L422" s="54"/>
      <c r="M422" s="96">
        <f>N422+Q422</f>
        <v>0</v>
      </c>
      <c r="N422" s="96">
        <f>O422+P422</f>
        <v>0</v>
      </c>
      <c r="O422" s="95"/>
      <c r="P422" s="95"/>
      <c r="Q422" s="95"/>
      <c r="R422" s="69">
        <f t="shared" si="468"/>
        <v>0</v>
      </c>
      <c r="S422" s="69">
        <f t="shared" si="469"/>
        <v>0</v>
      </c>
      <c r="T422" s="54">
        <f t="shared" si="470"/>
        <v>0</v>
      </c>
      <c r="U422" s="54">
        <f t="shared" si="471"/>
        <v>0</v>
      </c>
      <c r="V422" s="54">
        <f t="shared" si="472"/>
        <v>0</v>
      </c>
      <c r="W422" s="96">
        <f>X422+AA422</f>
        <v>0</v>
      </c>
      <c r="X422" s="96">
        <f>Y422+Z422</f>
        <v>0</v>
      </c>
      <c r="Y422" s="95"/>
      <c r="Z422" s="95"/>
      <c r="AA422" s="95"/>
      <c r="AB422" s="69">
        <f t="shared" si="526"/>
        <v>0</v>
      </c>
      <c r="AC422" s="69">
        <f t="shared" si="527"/>
        <v>0</v>
      </c>
      <c r="AD422" s="54">
        <f t="shared" si="528"/>
        <v>0</v>
      </c>
      <c r="AE422" s="54">
        <f t="shared" si="529"/>
        <v>0</v>
      </c>
      <c r="AF422" s="54">
        <f t="shared" si="530"/>
        <v>0</v>
      </c>
      <c r="AG422" s="96">
        <f>AH422+AK422</f>
        <v>0</v>
      </c>
      <c r="AH422" s="96">
        <f>AI422+AJ422</f>
        <v>0</v>
      </c>
      <c r="AI422" s="95"/>
      <c r="AJ422" s="95"/>
      <c r="AK422" s="95"/>
      <c r="AL422" s="69">
        <f t="shared" si="531"/>
        <v>0</v>
      </c>
      <c r="AM422" s="69">
        <f t="shared" si="532"/>
        <v>0</v>
      </c>
      <c r="AN422" s="54">
        <f t="shared" si="533"/>
        <v>0</v>
      </c>
      <c r="AO422" s="54">
        <f t="shared" si="534"/>
        <v>0</v>
      </c>
      <c r="AP422" s="54">
        <f t="shared" si="535"/>
        <v>0</v>
      </c>
    </row>
    <row r="423" spans="1:42" s="39" customFormat="1" ht="71.25" customHeight="1" hidden="1">
      <c r="A423" s="44"/>
      <c r="B423" s="11" t="s">
        <v>27</v>
      </c>
      <c r="C423" s="46"/>
      <c r="D423" s="15" t="s">
        <v>149</v>
      </c>
      <c r="E423" s="15" t="s">
        <v>49</v>
      </c>
      <c r="F423" s="15" t="s">
        <v>126</v>
      </c>
      <c r="G423" s="15"/>
      <c r="H423" s="69">
        <f aca="true" t="shared" si="543" ref="H423:Q423">H424</f>
        <v>0</v>
      </c>
      <c r="I423" s="69">
        <f t="shared" si="543"/>
        <v>0</v>
      </c>
      <c r="J423" s="69">
        <f t="shared" si="543"/>
        <v>0</v>
      </c>
      <c r="K423" s="69">
        <f t="shared" si="543"/>
        <v>0</v>
      </c>
      <c r="L423" s="69">
        <f t="shared" si="543"/>
        <v>0</v>
      </c>
      <c r="M423" s="96">
        <f t="shared" si="543"/>
        <v>0</v>
      </c>
      <c r="N423" s="96">
        <f t="shared" si="543"/>
        <v>0</v>
      </c>
      <c r="O423" s="96">
        <f t="shared" si="543"/>
        <v>0</v>
      </c>
      <c r="P423" s="96">
        <f t="shared" si="543"/>
        <v>0</v>
      </c>
      <c r="Q423" s="96">
        <f t="shared" si="543"/>
        <v>0</v>
      </c>
      <c r="R423" s="69">
        <f t="shared" si="468"/>
        <v>0</v>
      </c>
      <c r="S423" s="69">
        <f t="shared" si="469"/>
        <v>0</v>
      </c>
      <c r="T423" s="69">
        <f t="shared" si="470"/>
        <v>0</v>
      </c>
      <c r="U423" s="69">
        <f t="shared" si="471"/>
        <v>0</v>
      </c>
      <c r="V423" s="69">
        <f t="shared" si="472"/>
        <v>0</v>
      </c>
      <c r="W423" s="96">
        <f>W424</f>
        <v>0</v>
      </c>
      <c r="X423" s="96">
        <f>X424</f>
        <v>0</v>
      </c>
      <c r="Y423" s="96">
        <f>Y424</f>
        <v>0</v>
      </c>
      <c r="Z423" s="96">
        <f>Z424</f>
        <v>0</v>
      </c>
      <c r="AA423" s="96">
        <f>AA424</f>
        <v>0</v>
      </c>
      <c r="AB423" s="69">
        <f t="shared" si="526"/>
        <v>0</v>
      </c>
      <c r="AC423" s="69">
        <f t="shared" si="527"/>
        <v>0</v>
      </c>
      <c r="AD423" s="69">
        <f t="shared" si="528"/>
        <v>0</v>
      </c>
      <c r="AE423" s="69">
        <f t="shared" si="529"/>
        <v>0</v>
      </c>
      <c r="AF423" s="69">
        <f t="shared" si="530"/>
        <v>0</v>
      </c>
      <c r="AG423" s="96">
        <f>AG424</f>
        <v>0</v>
      </c>
      <c r="AH423" s="96">
        <f>AH424</f>
        <v>0</v>
      </c>
      <c r="AI423" s="96">
        <f>AI424</f>
        <v>0</v>
      </c>
      <c r="AJ423" s="96">
        <f>AJ424</f>
        <v>0</v>
      </c>
      <c r="AK423" s="96">
        <f>AK424</f>
        <v>0</v>
      </c>
      <c r="AL423" s="69">
        <f t="shared" si="531"/>
        <v>0</v>
      </c>
      <c r="AM423" s="69">
        <f t="shared" si="532"/>
        <v>0</v>
      </c>
      <c r="AN423" s="69">
        <f t="shared" si="533"/>
        <v>0</v>
      </c>
      <c r="AO423" s="69">
        <f t="shared" si="534"/>
        <v>0</v>
      </c>
      <c r="AP423" s="69">
        <f t="shared" si="535"/>
        <v>0</v>
      </c>
    </row>
    <row r="424" spans="1:42" s="39" customFormat="1" ht="28.5" customHeight="1" hidden="1">
      <c r="A424" s="44"/>
      <c r="B424" s="11" t="s">
        <v>122</v>
      </c>
      <c r="C424" s="46"/>
      <c r="D424" s="15" t="s">
        <v>149</v>
      </c>
      <c r="E424" s="15" t="s">
        <v>49</v>
      </c>
      <c r="F424" s="15" t="s">
        <v>126</v>
      </c>
      <c r="G424" s="15" t="s">
        <v>284</v>
      </c>
      <c r="H424" s="69">
        <f>I424+L424</f>
        <v>0</v>
      </c>
      <c r="I424" s="69">
        <f>J424+K424</f>
        <v>0</v>
      </c>
      <c r="J424" s="54"/>
      <c r="K424" s="54"/>
      <c r="L424" s="54"/>
      <c r="M424" s="96">
        <f>N424+Q424</f>
        <v>0</v>
      </c>
      <c r="N424" s="96">
        <f>O424+P424</f>
        <v>0</v>
      </c>
      <c r="O424" s="95"/>
      <c r="P424" s="95"/>
      <c r="Q424" s="95"/>
      <c r="R424" s="69">
        <f t="shared" si="468"/>
        <v>0</v>
      </c>
      <c r="S424" s="69">
        <f t="shared" si="469"/>
        <v>0</v>
      </c>
      <c r="T424" s="54">
        <f t="shared" si="470"/>
        <v>0</v>
      </c>
      <c r="U424" s="54">
        <f t="shared" si="471"/>
        <v>0</v>
      </c>
      <c r="V424" s="54">
        <f t="shared" si="472"/>
        <v>0</v>
      </c>
      <c r="W424" s="96">
        <f>X424+AA424</f>
        <v>0</v>
      </c>
      <c r="X424" s="96">
        <f>Y424+Z424</f>
        <v>0</v>
      </c>
      <c r="Y424" s="95"/>
      <c r="Z424" s="95"/>
      <c r="AA424" s="95"/>
      <c r="AB424" s="69">
        <f t="shared" si="526"/>
        <v>0</v>
      </c>
      <c r="AC424" s="69">
        <f t="shared" si="527"/>
        <v>0</v>
      </c>
      <c r="AD424" s="54">
        <f t="shared" si="528"/>
        <v>0</v>
      </c>
      <c r="AE424" s="54">
        <f t="shared" si="529"/>
        <v>0</v>
      </c>
      <c r="AF424" s="54">
        <f t="shared" si="530"/>
        <v>0</v>
      </c>
      <c r="AG424" s="96">
        <f>AH424+AK424</f>
        <v>0</v>
      </c>
      <c r="AH424" s="96">
        <f>AI424+AJ424</f>
        <v>0</v>
      </c>
      <c r="AI424" s="95"/>
      <c r="AJ424" s="95"/>
      <c r="AK424" s="95"/>
      <c r="AL424" s="69">
        <f t="shared" si="531"/>
        <v>0</v>
      </c>
      <c r="AM424" s="69">
        <f t="shared" si="532"/>
        <v>0</v>
      </c>
      <c r="AN424" s="54">
        <f t="shared" si="533"/>
        <v>0</v>
      </c>
      <c r="AO424" s="54">
        <f t="shared" si="534"/>
        <v>0</v>
      </c>
      <c r="AP424" s="54">
        <f t="shared" si="535"/>
        <v>0</v>
      </c>
    </row>
    <row r="425" spans="1:42" s="39" customFormat="1" ht="71.25" customHeight="1" hidden="1">
      <c r="A425" s="44"/>
      <c r="B425" s="11" t="s">
        <v>285</v>
      </c>
      <c r="C425" s="46"/>
      <c r="D425" s="15" t="s">
        <v>149</v>
      </c>
      <c r="E425" s="15" t="s">
        <v>49</v>
      </c>
      <c r="F425" s="15" t="s">
        <v>71</v>
      </c>
      <c r="G425" s="15"/>
      <c r="H425" s="69">
        <f aca="true" t="shared" si="544" ref="H425:Q425">H426</f>
        <v>0</v>
      </c>
      <c r="I425" s="69">
        <f t="shared" si="544"/>
        <v>0</v>
      </c>
      <c r="J425" s="69">
        <f t="shared" si="544"/>
        <v>0</v>
      </c>
      <c r="K425" s="69">
        <f t="shared" si="544"/>
        <v>0</v>
      </c>
      <c r="L425" s="69">
        <f t="shared" si="544"/>
        <v>0</v>
      </c>
      <c r="M425" s="96">
        <f t="shared" si="544"/>
        <v>0</v>
      </c>
      <c r="N425" s="96">
        <f t="shared" si="544"/>
        <v>0</v>
      </c>
      <c r="O425" s="96">
        <f t="shared" si="544"/>
        <v>0</v>
      </c>
      <c r="P425" s="96">
        <f t="shared" si="544"/>
        <v>0</v>
      </c>
      <c r="Q425" s="96">
        <f t="shared" si="544"/>
        <v>0</v>
      </c>
      <c r="R425" s="69">
        <f t="shared" si="468"/>
        <v>0</v>
      </c>
      <c r="S425" s="69">
        <f t="shared" si="469"/>
        <v>0</v>
      </c>
      <c r="T425" s="69">
        <f t="shared" si="470"/>
        <v>0</v>
      </c>
      <c r="U425" s="69">
        <f t="shared" si="471"/>
        <v>0</v>
      </c>
      <c r="V425" s="69">
        <f t="shared" si="472"/>
        <v>0</v>
      </c>
      <c r="W425" s="96">
        <f>W426</f>
        <v>0</v>
      </c>
      <c r="X425" s="96">
        <f>X426</f>
        <v>0</v>
      </c>
      <c r="Y425" s="96">
        <f>Y426</f>
        <v>0</v>
      </c>
      <c r="Z425" s="96">
        <f>Z426</f>
        <v>0</v>
      </c>
      <c r="AA425" s="96">
        <f>AA426</f>
        <v>0</v>
      </c>
      <c r="AB425" s="69">
        <f t="shared" si="526"/>
        <v>0</v>
      </c>
      <c r="AC425" s="69">
        <f t="shared" si="527"/>
        <v>0</v>
      </c>
      <c r="AD425" s="69">
        <f t="shared" si="528"/>
        <v>0</v>
      </c>
      <c r="AE425" s="69">
        <f t="shared" si="529"/>
        <v>0</v>
      </c>
      <c r="AF425" s="69">
        <f t="shared" si="530"/>
        <v>0</v>
      </c>
      <c r="AG425" s="96">
        <f>AG426</f>
        <v>0</v>
      </c>
      <c r="AH425" s="96">
        <f>AH426</f>
        <v>0</v>
      </c>
      <c r="AI425" s="96">
        <f>AI426</f>
        <v>0</v>
      </c>
      <c r="AJ425" s="96">
        <f>AJ426</f>
        <v>0</v>
      </c>
      <c r="AK425" s="96">
        <f>AK426</f>
        <v>0</v>
      </c>
      <c r="AL425" s="69">
        <f t="shared" si="531"/>
        <v>0</v>
      </c>
      <c r="AM425" s="69">
        <f t="shared" si="532"/>
        <v>0</v>
      </c>
      <c r="AN425" s="69">
        <f t="shared" si="533"/>
        <v>0</v>
      </c>
      <c r="AO425" s="69">
        <f t="shared" si="534"/>
        <v>0</v>
      </c>
      <c r="AP425" s="69">
        <f t="shared" si="535"/>
        <v>0</v>
      </c>
    </row>
    <row r="426" spans="1:42" s="39" customFormat="1" ht="28.5" customHeight="1" hidden="1">
      <c r="A426" s="44"/>
      <c r="B426" s="11" t="s">
        <v>122</v>
      </c>
      <c r="C426" s="46"/>
      <c r="D426" s="15" t="s">
        <v>149</v>
      </c>
      <c r="E426" s="15" t="s">
        <v>49</v>
      </c>
      <c r="F426" s="15" t="s">
        <v>71</v>
      </c>
      <c r="G426" s="15" t="s">
        <v>284</v>
      </c>
      <c r="H426" s="69">
        <f>I426+L426</f>
        <v>0</v>
      </c>
      <c r="I426" s="69">
        <f>J426+K426</f>
        <v>0</v>
      </c>
      <c r="J426" s="54"/>
      <c r="K426" s="54"/>
      <c r="L426" s="54"/>
      <c r="M426" s="96">
        <f>N426+Q426</f>
        <v>0</v>
      </c>
      <c r="N426" s="96">
        <f>O426+P426</f>
        <v>0</v>
      </c>
      <c r="O426" s="95"/>
      <c r="P426" s="95"/>
      <c r="Q426" s="95"/>
      <c r="R426" s="69">
        <f aca="true" t="shared" si="545" ref="R426:R470">M426+H426</f>
        <v>0</v>
      </c>
      <c r="S426" s="69">
        <f aca="true" t="shared" si="546" ref="S426:S470">N426+I426</f>
        <v>0</v>
      </c>
      <c r="T426" s="54">
        <f aca="true" t="shared" si="547" ref="T426:T470">O426+J426</f>
        <v>0</v>
      </c>
      <c r="U426" s="54">
        <f aca="true" t="shared" si="548" ref="U426:U470">P426+K426</f>
        <v>0</v>
      </c>
      <c r="V426" s="54">
        <f aca="true" t="shared" si="549" ref="V426:V470">Q426+L426</f>
        <v>0</v>
      </c>
      <c r="W426" s="96">
        <f>X426+AA426</f>
        <v>0</v>
      </c>
      <c r="X426" s="96">
        <f>Y426+Z426</f>
        <v>0</v>
      </c>
      <c r="Y426" s="95"/>
      <c r="Z426" s="95"/>
      <c r="AA426" s="95"/>
      <c r="AB426" s="69">
        <f t="shared" si="526"/>
        <v>0</v>
      </c>
      <c r="AC426" s="69">
        <f t="shared" si="527"/>
        <v>0</v>
      </c>
      <c r="AD426" s="54">
        <f t="shared" si="528"/>
        <v>0</v>
      </c>
      <c r="AE426" s="54">
        <f t="shared" si="529"/>
        <v>0</v>
      </c>
      <c r="AF426" s="54">
        <f t="shared" si="530"/>
        <v>0</v>
      </c>
      <c r="AG426" s="96">
        <f>AH426+AK426</f>
        <v>0</v>
      </c>
      <c r="AH426" s="96">
        <f>AI426+AJ426</f>
        <v>0</v>
      </c>
      <c r="AI426" s="95"/>
      <c r="AJ426" s="95"/>
      <c r="AK426" s="95"/>
      <c r="AL426" s="69">
        <f t="shared" si="531"/>
        <v>0</v>
      </c>
      <c r="AM426" s="69">
        <f t="shared" si="532"/>
        <v>0</v>
      </c>
      <c r="AN426" s="54">
        <f t="shared" si="533"/>
        <v>0</v>
      </c>
      <c r="AO426" s="54">
        <f t="shared" si="534"/>
        <v>0</v>
      </c>
      <c r="AP426" s="54">
        <f t="shared" si="535"/>
        <v>0</v>
      </c>
    </row>
    <row r="427" spans="1:42" s="39" customFormat="1" ht="85.5">
      <c r="A427" s="31"/>
      <c r="B427" s="42" t="s">
        <v>12</v>
      </c>
      <c r="C427" s="46"/>
      <c r="D427" s="15" t="s">
        <v>149</v>
      </c>
      <c r="E427" s="15" t="s">
        <v>49</v>
      </c>
      <c r="F427" s="15" t="s">
        <v>280</v>
      </c>
      <c r="G427" s="15"/>
      <c r="H427" s="74"/>
      <c r="I427" s="74"/>
      <c r="J427" s="54"/>
      <c r="K427" s="54"/>
      <c r="L427" s="54"/>
      <c r="M427" s="94">
        <f>M428</f>
        <v>4647.1</v>
      </c>
      <c r="N427" s="94">
        <f>N428</f>
        <v>0</v>
      </c>
      <c r="O427" s="94">
        <f>O428</f>
        <v>0</v>
      </c>
      <c r="P427" s="94">
        <f>P428</f>
        <v>0</v>
      </c>
      <c r="Q427" s="94">
        <f>Q428</f>
        <v>4647.1</v>
      </c>
      <c r="R427" s="69">
        <f>S427+V427</f>
        <v>4647.1</v>
      </c>
      <c r="S427" s="69">
        <f>T427+U427</f>
        <v>0</v>
      </c>
      <c r="T427" s="54">
        <f aca="true" t="shared" si="550" ref="T427:V430">J427+O427</f>
        <v>0</v>
      </c>
      <c r="U427" s="54">
        <f t="shared" si="550"/>
        <v>0</v>
      </c>
      <c r="V427" s="54">
        <f t="shared" si="550"/>
        <v>4647.1</v>
      </c>
      <c r="W427" s="94">
        <f>W428</f>
        <v>0</v>
      </c>
      <c r="X427" s="94">
        <f>X428</f>
        <v>0</v>
      </c>
      <c r="Y427" s="94">
        <f>Y428</f>
        <v>0</v>
      </c>
      <c r="Z427" s="94">
        <f>Z428</f>
        <v>0</v>
      </c>
      <c r="AA427" s="94">
        <f>AA428</f>
        <v>0</v>
      </c>
      <c r="AB427" s="69">
        <f>AC427+AF427</f>
        <v>4647.1</v>
      </c>
      <c r="AC427" s="69">
        <f>AD427+AE427</f>
        <v>0</v>
      </c>
      <c r="AD427" s="54">
        <f aca="true" t="shared" si="551" ref="AD427:AF430">T427+Y427</f>
        <v>0</v>
      </c>
      <c r="AE427" s="54">
        <f t="shared" si="551"/>
        <v>0</v>
      </c>
      <c r="AF427" s="54">
        <f t="shared" si="551"/>
        <v>4647.1</v>
      </c>
      <c r="AG427" s="94">
        <f>AG428</f>
        <v>0</v>
      </c>
      <c r="AH427" s="94">
        <f>AH428</f>
        <v>0</v>
      </c>
      <c r="AI427" s="94">
        <f>AI428</f>
        <v>0</v>
      </c>
      <c r="AJ427" s="94">
        <f>AJ428</f>
        <v>0</v>
      </c>
      <c r="AK427" s="94">
        <f>AK428</f>
        <v>0</v>
      </c>
      <c r="AL427" s="69">
        <f>AM427+AP427</f>
        <v>4647.1</v>
      </c>
      <c r="AM427" s="69">
        <f>AN427+AO427</f>
        <v>0</v>
      </c>
      <c r="AN427" s="54">
        <f aca="true" t="shared" si="552" ref="AN427:AP430">AD427+AI427</f>
        <v>0</v>
      </c>
      <c r="AO427" s="54">
        <f t="shared" si="552"/>
        <v>0</v>
      </c>
      <c r="AP427" s="54">
        <f t="shared" si="552"/>
        <v>4647.1</v>
      </c>
    </row>
    <row r="428" spans="1:42" s="39" customFormat="1" ht="14.25">
      <c r="A428" s="31"/>
      <c r="B428" s="42" t="s">
        <v>237</v>
      </c>
      <c r="C428" s="46"/>
      <c r="D428" s="15" t="s">
        <v>149</v>
      </c>
      <c r="E428" s="15" t="s">
        <v>49</v>
      </c>
      <c r="F428" s="15" t="s">
        <v>280</v>
      </c>
      <c r="G428" s="15" t="s">
        <v>146</v>
      </c>
      <c r="H428" s="74"/>
      <c r="I428" s="74"/>
      <c r="J428" s="54"/>
      <c r="K428" s="54"/>
      <c r="L428" s="54"/>
      <c r="M428" s="96">
        <f>N428+Q428</f>
        <v>4647.1</v>
      </c>
      <c r="N428" s="96">
        <f>O428+P428</f>
        <v>0</v>
      </c>
      <c r="O428" s="95"/>
      <c r="P428" s="95"/>
      <c r="Q428" s="95">
        <v>4647.1</v>
      </c>
      <c r="R428" s="69">
        <f>S428+V428</f>
        <v>4647.1</v>
      </c>
      <c r="S428" s="69">
        <f>T428+U428</f>
        <v>0</v>
      </c>
      <c r="T428" s="54">
        <f t="shared" si="550"/>
        <v>0</v>
      </c>
      <c r="U428" s="54">
        <f t="shared" si="550"/>
        <v>0</v>
      </c>
      <c r="V428" s="54">
        <f t="shared" si="550"/>
        <v>4647.1</v>
      </c>
      <c r="W428" s="96">
        <f>X428+AA428</f>
        <v>0</v>
      </c>
      <c r="X428" s="96">
        <f>Y428+Z428</f>
        <v>0</v>
      </c>
      <c r="Y428" s="95"/>
      <c r="Z428" s="95"/>
      <c r="AA428" s="95"/>
      <c r="AB428" s="69">
        <f>AC428+AF428</f>
        <v>4647.1</v>
      </c>
      <c r="AC428" s="69">
        <f>AD428+AE428</f>
        <v>0</v>
      </c>
      <c r="AD428" s="54">
        <f t="shared" si="551"/>
        <v>0</v>
      </c>
      <c r="AE428" s="54">
        <f t="shared" si="551"/>
        <v>0</v>
      </c>
      <c r="AF428" s="54">
        <f t="shared" si="551"/>
        <v>4647.1</v>
      </c>
      <c r="AG428" s="96">
        <f>AH428+AK428</f>
        <v>0</v>
      </c>
      <c r="AH428" s="96">
        <f>AI428+AJ428</f>
        <v>0</v>
      </c>
      <c r="AI428" s="95"/>
      <c r="AJ428" s="95"/>
      <c r="AK428" s="95"/>
      <c r="AL428" s="69">
        <f>AM428+AP428</f>
        <v>4647.1</v>
      </c>
      <c r="AM428" s="69">
        <f>AN428+AO428</f>
        <v>0</v>
      </c>
      <c r="AN428" s="54">
        <f t="shared" si="552"/>
        <v>0</v>
      </c>
      <c r="AO428" s="54">
        <f t="shared" si="552"/>
        <v>0</v>
      </c>
      <c r="AP428" s="54">
        <f t="shared" si="552"/>
        <v>4647.1</v>
      </c>
    </row>
    <row r="429" spans="1:42" s="39" customFormat="1" ht="42.75">
      <c r="A429" s="31"/>
      <c r="B429" s="42" t="s">
        <v>281</v>
      </c>
      <c r="C429" s="46"/>
      <c r="D429" s="15" t="s">
        <v>149</v>
      </c>
      <c r="E429" s="15" t="s">
        <v>49</v>
      </c>
      <c r="F429" s="15" t="s">
        <v>282</v>
      </c>
      <c r="G429" s="15"/>
      <c r="H429" s="74"/>
      <c r="I429" s="74"/>
      <c r="J429" s="54"/>
      <c r="K429" s="54"/>
      <c r="L429" s="54"/>
      <c r="M429" s="96">
        <f>M430</f>
        <v>523.4</v>
      </c>
      <c r="N429" s="96">
        <f>N430</f>
        <v>0</v>
      </c>
      <c r="O429" s="96">
        <f>O430</f>
        <v>0</v>
      </c>
      <c r="P429" s="96">
        <f>P430</f>
        <v>0</v>
      </c>
      <c r="Q429" s="96">
        <f>Q430</f>
        <v>523.4</v>
      </c>
      <c r="R429" s="69">
        <f>S429+V429</f>
        <v>523.4</v>
      </c>
      <c r="S429" s="69">
        <f>T429+U429</f>
        <v>0</v>
      </c>
      <c r="T429" s="54">
        <f t="shared" si="550"/>
        <v>0</v>
      </c>
      <c r="U429" s="54">
        <f t="shared" si="550"/>
        <v>0</v>
      </c>
      <c r="V429" s="54">
        <f t="shared" si="550"/>
        <v>523.4</v>
      </c>
      <c r="W429" s="96">
        <f>W430</f>
        <v>0</v>
      </c>
      <c r="X429" s="96">
        <f>X430</f>
        <v>0</v>
      </c>
      <c r="Y429" s="96">
        <f>Y430</f>
        <v>0</v>
      </c>
      <c r="Z429" s="96">
        <f>Z430</f>
        <v>0</v>
      </c>
      <c r="AA429" s="96">
        <f>AA430</f>
        <v>0</v>
      </c>
      <c r="AB429" s="69">
        <f>AC429+AF429</f>
        <v>523.4</v>
      </c>
      <c r="AC429" s="69">
        <f>AD429+AE429</f>
        <v>0</v>
      </c>
      <c r="AD429" s="54">
        <f t="shared" si="551"/>
        <v>0</v>
      </c>
      <c r="AE429" s="54">
        <f t="shared" si="551"/>
        <v>0</v>
      </c>
      <c r="AF429" s="54">
        <f t="shared" si="551"/>
        <v>523.4</v>
      </c>
      <c r="AG429" s="96">
        <f>AG430</f>
        <v>0</v>
      </c>
      <c r="AH429" s="96">
        <f>AH430</f>
        <v>0</v>
      </c>
      <c r="AI429" s="96">
        <f>AI430</f>
        <v>0</v>
      </c>
      <c r="AJ429" s="96">
        <f>AJ430</f>
        <v>0</v>
      </c>
      <c r="AK429" s="96">
        <f>AK430</f>
        <v>0</v>
      </c>
      <c r="AL429" s="69">
        <f>AM429+AP429</f>
        <v>523.4</v>
      </c>
      <c r="AM429" s="69">
        <f>AN429+AO429</f>
        <v>0</v>
      </c>
      <c r="AN429" s="54">
        <f t="shared" si="552"/>
        <v>0</v>
      </c>
      <c r="AO429" s="54">
        <f t="shared" si="552"/>
        <v>0</v>
      </c>
      <c r="AP429" s="54">
        <f t="shared" si="552"/>
        <v>523.4</v>
      </c>
    </row>
    <row r="430" spans="1:42" s="39" customFormat="1" ht="14.25">
      <c r="A430" s="31"/>
      <c r="B430" s="42" t="s">
        <v>237</v>
      </c>
      <c r="C430" s="46"/>
      <c r="D430" s="15" t="s">
        <v>149</v>
      </c>
      <c r="E430" s="15" t="s">
        <v>49</v>
      </c>
      <c r="F430" s="15" t="s">
        <v>282</v>
      </c>
      <c r="G430" s="15" t="s">
        <v>146</v>
      </c>
      <c r="H430" s="74"/>
      <c r="I430" s="74"/>
      <c r="J430" s="54"/>
      <c r="K430" s="54"/>
      <c r="L430" s="54"/>
      <c r="M430" s="96">
        <f>N430+Q430</f>
        <v>523.4</v>
      </c>
      <c r="N430" s="96">
        <f>O430+P430</f>
        <v>0</v>
      </c>
      <c r="O430" s="95"/>
      <c r="P430" s="95"/>
      <c r="Q430" s="95">
        <v>523.4</v>
      </c>
      <c r="R430" s="69">
        <f>S430+V430</f>
        <v>523.4</v>
      </c>
      <c r="S430" s="69">
        <f>T430+U430</f>
        <v>0</v>
      </c>
      <c r="T430" s="54">
        <f t="shared" si="550"/>
        <v>0</v>
      </c>
      <c r="U430" s="54">
        <f t="shared" si="550"/>
        <v>0</v>
      </c>
      <c r="V430" s="54">
        <f t="shared" si="550"/>
        <v>523.4</v>
      </c>
      <c r="W430" s="96">
        <f>X430+AA430</f>
        <v>0</v>
      </c>
      <c r="X430" s="96">
        <f>Y430+Z430</f>
        <v>0</v>
      </c>
      <c r="Y430" s="95"/>
      <c r="Z430" s="95"/>
      <c r="AA430" s="95"/>
      <c r="AB430" s="69">
        <f>AC430+AF430</f>
        <v>523.4</v>
      </c>
      <c r="AC430" s="69">
        <f>AD430+AE430</f>
        <v>0</v>
      </c>
      <c r="AD430" s="54">
        <f t="shared" si="551"/>
        <v>0</v>
      </c>
      <c r="AE430" s="54">
        <f t="shared" si="551"/>
        <v>0</v>
      </c>
      <c r="AF430" s="54">
        <f t="shared" si="551"/>
        <v>523.4</v>
      </c>
      <c r="AG430" s="96">
        <f>AH430+AK430</f>
        <v>0</v>
      </c>
      <c r="AH430" s="96">
        <f>AI430+AJ430</f>
        <v>0</v>
      </c>
      <c r="AI430" s="95"/>
      <c r="AJ430" s="95"/>
      <c r="AK430" s="95"/>
      <c r="AL430" s="69">
        <f>AM430+AP430</f>
        <v>523.4</v>
      </c>
      <c r="AM430" s="69">
        <f>AN430+AO430</f>
        <v>0</v>
      </c>
      <c r="AN430" s="54">
        <f t="shared" si="552"/>
        <v>0</v>
      </c>
      <c r="AO430" s="54">
        <f t="shared" si="552"/>
        <v>0</v>
      </c>
      <c r="AP430" s="54">
        <f t="shared" si="552"/>
        <v>523.4</v>
      </c>
    </row>
    <row r="431" spans="1:42" s="39" customFormat="1" ht="28.5">
      <c r="A431" s="44"/>
      <c r="B431" s="11" t="s">
        <v>266</v>
      </c>
      <c r="C431" s="11"/>
      <c r="D431" s="15" t="s">
        <v>149</v>
      </c>
      <c r="E431" s="15" t="s">
        <v>49</v>
      </c>
      <c r="F431" s="15" t="s">
        <v>267</v>
      </c>
      <c r="G431" s="15"/>
      <c r="H431" s="74">
        <f aca="true" t="shared" si="553" ref="H431:Q431">H432</f>
        <v>1764</v>
      </c>
      <c r="I431" s="74">
        <f t="shared" si="553"/>
        <v>1764</v>
      </c>
      <c r="J431" s="74">
        <f t="shared" si="553"/>
        <v>1764</v>
      </c>
      <c r="K431" s="74">
        <f t="shared" si="553"/>
        <v>0</v>
      </c>
      <c r="L431" s="74">
        <f t="shared" si="553"/>
        <v>0</v>
      </c>
      <c r="M431" s="94">
        <f t="shared" si="553"/>
        <v>0</v>
      </c>
      <c r="N431" s="94">
        <f t="shared" si="553"/>
        <v>0</v>
      </c>
      <c r="O431" s="94">
        <f t="shared" si="553"/>
        <v>0</v>
      </c>
      <c r="P431" s="94">
        <f t="shared" si="553"/>
        <v>0</v>
      </c>
      <c r="Q431" s="94">
        <f t="shared" si="553"/>
        <v>0</v>
      </c>
      <c r="R431" s="74">
        <f t="shared" si="545"/>
        <v>1764</v>
      </c>
      <c r="S431" s="74">
        <f t="shared" si="546"/>
        <v>1764</v>
      </c>
      <c r="T431" s="74">
        <f t="shared" si="547"/>
        <v>1764</v>
      </c>
      <c r="U431" s="74">
        <f t="shared" si="548"/>
        <v>0</v>
      </c>
      <c r="V431" s="74">
        <f t="shared" si="549"/>
        <v>0</v>
      </c>
      <c r="W431" s="94">
        <f>W432</f>
        <v>0</v>
      </c>
      <c r="X431" s="94">
        <f>X432</f>
        <v>0</v>
      </c>
      <c r="Y431" s="94">
        <f>Y432</f>
        <v>0</v>
      </c>
      <c r="Z431" s="94">
        <f>Z432</f>
        <v>0</v>
      </c>
      <c r="AA431" s="94">
        <f>AA432</f>
        <v>0</v>
      </c>
      <c r="AB431" s="74">
        <f aca="true" t="shared" si="554" ref="AB431:AB470">W431+R431</f>
        <v>1764</v>
      </c>
      <c r="AC431" s="74">
        <f aca="true" t="shared" si="555" ref="AC431:AC470">X431+S431</f>
        <v>1764</v>
      </c>
      <c r="AD431" s="74">
        <f aca="true" t="shared" si="556" ref="AD431:AD470">Y431+T431</f>
        <v>1764</v>
      </c>
      <c r="AE431" s="74">
        <f aca="true" t="shared" si="557" ref="AE431:AE470">Z431+U431</f>
        <v>0</v>
      </c>
      <c r="AF431" s="74">
        <f aca="true" t="shared" si="558" ref="AF431:AF470">AA431+V431</f>
        <v>0</v>
      </c>
      <c r="AG431" s="94">
        <f>AG432</f>
        <v>-1070</v>
      </c>
      <c r="AH431" s="94">
        <f>AH432</f>
        <v>-1070</v>
      </c>
      <c r="AI431" s="94">
        <f>AI432</f>
        <v>-1070</v>
      </c>
      <c r="AJ431" s="94">
        <f>AJ432</f>
        <v>0</v>
      </c>
      <c r="AK431" s="94">
        <f>AK432</f>
        <v>0</v>
      </c>
      <c r="AL431" s="74">
        <f aca="true" t="shared" si="559" ref="AL431:AL470">AG431+AB431</f>
        <v>694</v>
      </c>
      <c r="AM431" s="74">
        <f aca="true" t="shared" si="560" ref="AM431:AM470">AH431+AC431</f>
        <v>694</v>
      </c>
      <c r="AN431" s="74">
        <f aca="true" t="shared" si="561" ref="AN431:AN470">AI431+AD431</f>
        <v>694</v>
      </c>
      <c r="AO431" s="74">
        <f aca="true" t="shared" si="562" ref="AO431:AO470">AJ431+AE431</f>
        <v>0</v>
      </c>
      <c r="AP431" s="74">
        <f aca="true" t="shared" si="563" ref="AP431:AP470">AK431+AF431</f>
        <v>0</v>
      </c>
    </row>
    <row r="432" spans="1:42" s="39" customFormat="1" ht="28.5">
      <c r="A432" s="44"/>
      <c r="B432" s="11" t="s">
        <v>350</v>
      </c>
      <c r="C432" s="11"/>
      <c r="D432" s="15" t="s">
        <v>149</v>
      </c>
      <c r="E432" s="15" t="s">
        <v>49</v>
      </c>
      <c r="F432" s="15" t="s">
        <v>351</v>
      </c>
      <c r="G432" s="15"/>
      <c r="H432" s="74">
        <f aca="true" t="shared" si="564" ref="H432:Q432">H433+H435+H437+H439</f>
        <v>1764</v>
      </c>
      <c r="I432" s="74">
        <f t="shared" si="564"/>
        <v>1764</v>
      </c>
      <c r="J432" s="74">
        <f t="shared" si="564"/>
        <v>1764</v>
      </c>
      <c r="K432" s="74">
        <f t="shared" si="564"/>
        <v>0</v>
      </c>
      <c r="L432" s="74">
        <f t="shared" si="564"/>
        <v>0</v>
      </c>
      <c r="M432" s="94">
        <f t="shared" si="564"/>
        <v>0</v>
      </c>
      <c r="N432" s="94">
        <f t="shared" si="564"/>
        <v>0</v>
      </c>
      <c r="O432" s="94">
        <f t="shared" si="564"/>
        <v>0</v>
      </c>
      <c r="P432" s="94">
        <f t="shared" si="564"/>
        <v>0</v>
      </c>
      <c r="Q432" s="94">
        <f t="shared" si="564"/>
        <v>0</v>
      </c>
      <c r="R432" s="74">
        <f t="shared" si="545"/>
        <v>1764</v>
      </c>
      <c r="S432" s="74">
        <f t="shared" si="546"/>
        <v>1764</v>
      </c>
      <c r="T432" s="74">
        <f t="shared" si="547"/>
        <v>1764</v>
      </c>
      <c r="U432" s="74">
        <f t="shared" si="548"/>
        <v>0</v>
      </c>
      <c r="V432" s="74">
        <f t="shared" si="549"/>
        <v>0</v>
      </c>
      <c r="W432" s="94">
        <f>W433+W435+W437+W439</f>
        <v>0</v>
      </c>
      <c r="X432" s="94">
        <f>X433+X435+X437+X439</f>
        <v>0</v>
      </c>
      <c r="Y432" s="94">
        <f>Y433+Y435+Y437+Y439</f>
        <v>0</v>
      </c>
      <c r="Z432" s="94">
        <f>Z433+Z435+Z437+Z439</f>
        <v>0</v>
      </c>
      <c r="AA432" s="94">
        <f>AA433+AA435+AA437+AA439</f>
        <v>0</v>
      </c>
      <c r="AB432" s="74">
        <f t="shared" si="554"/>
        <v>1764</v>
      </c>
      <c r="AC432" s="74">
        <f t="shared" si="555"/>
        <v>1764</v>
      </c>
      <c r="AD432" s="74">
        <f t="shared" si="556"/>
        <v>1764</v>
      </c>
      <c r="AE432" s="74">
        <f t="shared" si="557"/>
        <v>0</v>
      </c>
      <c r="AF432" s="74">
        <f t="shared" si="558"/>
        <v>0</v>
      </c>
      <c r="AG432" s="94">
        <f>AG433+AG435+AG437+AG439</f>
        <v>-1070</v>
      </c>
      <c r="AH432" s="94">
        <f>AH433+AH435+AH437+AH439</f>
        <v>-1070</v>
      </c>
      <c r="AI432" s="94">
        <f>AI433+AI435+AI437+AI439</f>
        <v>-1070</v>
      </c>
      <c r="AJ432" s="94">
        <f>AJ433+AJ435+AJ437+AJ439</f>
        <v>0</v>
      </c>
      <c r="AK432" s="94">
        <f>AK433+AK435+AK437+AK439</f>
        <v>0</v>
      </c>
      <c r="AL432" s="74">
        <f t="shared" si="559"/>
        <v>694</v>
      </c>
      <c r="AM432" s="74">
        <f t="shared" si="560"/>
        <v>694</v>
      </c>
      <c r="AN432" s="74">
        <f t="shared" si="561"/>
        <v>694</v>
      </c>
      <c r="AO432" s="74">
        <f t="shared" si="562"/>
        <v>0</v>
      </c>
      <c r="AP432" s="74">
        <f t="shared" si="563"/>
        <v>0</v>
      </c>
    </row>
    <row r="433" spans="1:42" s="39" customFormat="1" ht="28.5">
      <c r="A433" s="44"/>
      <c r="B433" s="11" t="s">
        <v>374</v>
      </c>
      <c r="C433" s="11"/>
      <c r="D433" s="15" t="s">
        <v>149</v>
      </c>
      <c r="E433" s="15" t="s">
        <v>49</v>
      </c>
      <c r="F433" s="15" t="s">
        <v>375</v>
      </c>
      <c r="G433" s="15"/>
      <c r="H433" s="74">
        <f aca="true" t="shared" si="565" ref="H433:Q433">H434</f>
        <v>500</v>
      </c>
      <c r="I433" s="74">
        <f t="shared" si="565"/>
        <v>500</v>
      </c>
      <c r="J433" s="74">
        <f t="shared" si="565"/>
        <v>500</v>
      </c>
      <c r="K433" s="74">
        <f t="shared" si="565"/>
        <v>0</v>
      </c>
      <c r="L433" s="74">
        <f t="shared" si="565"/>
        <v>0</v>
      </c>
      <c r="M433" s="94">
        <f t="shared" si="565"/>
        <v>0</v>
      </c>
      <c r="N433" s="94">
        <f t="shared" si="565"/>
        <v>0</v>
      </c>
      <c r="O433" s="94">
        <f t="shared" si="565"/>
        <v>0</v>
      </c>
      <c r="P433" s="94">
        <f t="shared" si="565"/>
        <v>0</v>
      </c>
      <c r="Q433" s="94">
        <f t="shared" si="565"/>
        <v>0</v>
      </c>
      <c r="R433" s="74">
        <f t="shared" si="545"/>
        <v>500</v>
      </c>
      <c r="S433" s="74">
        <f t="shared" si="546"/>
        <v>500</v>
      </c>
      <c r="T433" s="74">
        <f t="shared" si="547"/>
        <v>500</v>
      </c>
      <c r="U433" s="74">
        <f t="shared" si="548"/>
        <v>0</v>
      </c>
      <c r="V433" s="74">
        <f t="shared" si="549"/>
        <v>0</v>
      </c>
      <c r="W433" s="94">
        <f>W434</f>
        <v>0</v>
      </c>
      <c r="X433" s="94">
        <f>X434</f>
        <v>0</v>
      </c>
      <c r="Y433" s="94">
        <f>Y434</f>
        <v>0</v>
      </c>
      <c r="Z433" s="94">
        <f>Z434</f>
        <v>0</v>
      </c>
      <c r="AA433" s="94">
        <f>AA434</f>
        <v>0</v>
      </c>
      <c r="AB433" s="74">
        <f t="shared" si="554"/>
        <v>500</v>
      </c>
      <c r="AC433" s="74">
        <f t="shared" si="555"/>
        <v>500</v>
      </c>
      <c r="AD433" s="74">
        <f t="shared" si="556"/>
        <v>500</v>
      </c>
      <c r="AE433" s="74">
        <f t="shared" si="557"/>
        <v>0</v>
      </c>
      <c r="AF433" s="74">
        <f t="shared" si="558"/>
        <v>0</v>
      </c>
      <c r="AG433" s="94">
        <f>AG434</f>
        <v>-400</v>
      </c>
      <c r="AH433" s="94">
        <f>AH434</f>
        <v>-400</v>
      </c>
      <c r="AI433" s="94">
        <f>AI434</f>
        <v>-400</v>
      </c>
      <c r="AJ433" s="94">
        <f>AJ434</f>
        <v>0</v>
      </c>
      <c r="AK433" s="94">
        <f>AK434</f>
        <v>0</v>
      </c>
      <c r="AL433" s="74">
        <f t="shared" si="559"/>
        <v>100</v>
      </c>
      <c r="AM433" s="74">
        <f t="shared" si="560"/>
        <v>100</v>
      </c>
      <c r="AN433" s="74">
        <f t="shared" si="561"/>
        <v>100</v>
      </c>
      <c r="AO433" s="74">
        <f t="shared" si="562"/>
        <v>0</v>
      </c>
      <c r="AP433" s="74">
        <f t="shared" si="563"/>
        <v>0</v>
      </c>
    </row>
    <row r="434" spans="1:42" s="39" customFormat="1" ht="28.5">
      <c r="A434" s="44"/>
      <c r="B434" s="11" t="s">
        <v>122</v>
      </c>
      <c r="C434" s="11"/>
      <c r="D434" s="15" t="s">
        <v>149</v>
      </c>
      <c r="E434" s="15" t="s">
        <v>49</v>
      </c>
      <c r="F434" s="15" t="s">
        <v>375</v>
      </c>
      <c r="G434" s="15" t="s">
        <v>284</v>
      </c>
      <c r="H434" s="74">
        <f>I434+L434</f>
        <v>500</v>
      </c>
      <c r="I434" s="74">
        <f>J434+K434</f>
        <v>500</v>
      </c>
      <c r="J434" s="54">
        <v>500</v>
      </c>
      <c r="K434" s="54"/>
      <c r="L434" s="54"/>
      <c r="M434" s="94">
        <f>N434+Q434</f>
        <v>0</v>
      </c>
      <c r="N434" s="94">
        <f>O434+P434</f>
        <v>0</v>
      </c>
      <c r="O434" s="95"/>
      <c r="P434" s="95"/>
      <c r="Q434" s="95"/>
      <c r="R434" s="74">
        <f t="shared" si="545"/>
        <v>500</v>
      </c>
      <c r="S434" s="74">
        <f t="shared" si="546"/>
        <v>500</v>
      </c>
      <c r="T434" s="54">
        <f t="shared" si="547"/>
        <v>500</v>
      </c>
      <c r="U434" s="54">
        <f t="shared" si="548"/>
        <v>0</v>
      </c>
      <c r="V434" s="54">
        <f t="shared" si="549"/>
        <v>0</v>
      </c>
      <c r="W434" s="94">
        <f>X434+AA434</f>
        <v>0</v>
      </c>
      <c r="X434" s="94">
        <f>Y434+Z434</f>
        <v>0</v>
      </c>
      <c r="Y434" s="95"/>
      <c r="Z434" s="95"/>
      <c r="AA434" s="95"/>
      <c r="AB434" s="74">
        <f t="shared" si="554"/>
        <v>500</v>
      </c>
      <c r="AC434" s="74">
        <f t="shared" si="555"/>
        <v>500</v>
      </c>
      <c r="AD434" s="54">
        <f t="shared" si="556"/>
        <v>500</v>
      </c>
      <c r="AE434" s="54">
        <f t="shared" si="557"/>
        <v>0</v>
      </c>
      <c r="AF434" s="54">
        <f t="shared" si="558"/>
        <v>0</v>
      </c>
      <c r="AG434" s="94">
        <f>AH434+AK434</f>
        <v>-400</v>
      </c>
      <c r="AH434" s="94">
        <f>AI434+AJ434</f>
        <v>-400</v>
      </c>
      <c r="AI434" s="95">
        <v>-400</v>
      </c>
      <c r="AJ434" s="95"/>
      <c r="AK434" s="95"/>
      <c r="AL434" s="74">
        <f t="shared" si="559"/>
        <v>100</v>
      </c>
      <c r="AM434" s="74">
        <f t="shared" si="560"/>
        <v>100</v>
      </c>
      <c r="AN434" s="54">
        <f t="shared" si="561"/>
        <v>100</v>
      </c>
      <c r="AO434" s="54">
        <f t="shared" si="562"/>
        <v>0</v>
      </c>
      <c r="AP434" s="54">
        <f t="shared" si="563"/>
        <v>0</v>
      </c>
    </row>
    <row r="435" spans="1:42" s="39" customFormat="1" ht="14.25">
      <c r="A435" s="44"/>
      <c r="B435" s="11" t="s">
        <v>376</v>
      </c>
      <c r="C435" s="11"/>
      <c r="D435" s="15" t="s">
        <v>149</v>
      </c>
      <c r="E435" s="15" t="s">
        <v>49</v>
      </c>
      <c r="F435" s="15" t="s">
        <v>377</v>
      </c>
      <c r="G435" s="15"/>
      <c r="H435" s="74">
        <f aca="true" t="shared" si="566" ref="H435:Q435">H436</f>
        <v>544</v>
      </c>
      <c r="I435" s="74">
        <f t="shared" si="566"/>
        <v>544</v>
      </c>
      <c r="J435" s="74">
        <f t="shared" si="566"/>
        <v>544</v>
      </c>
      <c r="K435" s="74">
        <f t="shared" si="566"/>
        <v>0</v>
      </c>
      <c r="L435" s="74">
        <f t="shared" si="566"/>
        <v>0</v>
      </c>
      <c r="M435" s="94">
        <f t="shared" si="566"/>
        <v>0</v>
      </c>
      <c r="N435" s="94">
        <f t="shared" si="566"/>
        <v>0</v>
      </c>
      <c r="O435" s="94">
        <f t="shared" si="566"/>
        <v>0</v>
      </c>
      <c r="P435" s="94">
        <f t="shared" si="566"/>
        <v>0</v>
      </c>
      <c r="Q435" s="94">
        <f t="shared" si="566"/>
        <v>0</v>
      </c>
      <c r="R435" s="74">
        <f t="shared" si="545"/>
        <v>544</v>
      </c>
      <c r="S435" s="74">
        <f t="shared" si="546"/>
        <v>544</v>
      </c>
      <c r="T435" s="74">
        <f t="shared" si="547"/>
        <v>544</v>
      </c>
      <c r="U435" s="74">
        <f t="shared" si="548"/>
        <v>0</v>
      </c>
      <c r="V435" s="74">
        <f t="shared" si="549"/>
        <v>0</v>
      </c>
      <c r="W435" s="94">
        <f>W436</f>
        <v>0</v>
      </c>
      <c r="X435" s="94">
        <f>X436</f>
        <v>0</v>
      </c>
      <c r="Y435" s="94">
        <f>Y436</f>
        <v>0</v>
      </c>
      <c r="Z435" s="94">
        <f>Z436</f>
        <v>0</v>
      </c>
      <c r="AA435" s="94">
        <f>AA436</f>
        <v>0</v>
      </c>
      <c r="AB435" s="74">
        <f t="shared" si="554"/>
        <v>544</v>
      </c>
      <c r="AC435" s="74">
        <f t="shared" si="555"/>
        <v>544</v>
      </c>
      <c r="AD435" s="74">
        <f t="shared" si="556"/>
        <v>544</v>
      </c>
      <c r="AE435" s="74">
        <f t="shared" si="557"/>
        <v>0</v>
      </c>
      <c r="AF435" s="74">
        <f t="shared" si="558"/>
        <v>0</v>
      </c>
      <c r="AG435" s="94">
        <f>AG436</f>
        <v>-290</v>
      </c>
      <c r="AH435" s="94">
        <f>AH436</f>
        <v>-290</v>
      </c>
      <c r="AI435" s="94">
        <f>AI436</f>
        <v>-290</v>
      </c>
      <c r="AJ435" s="94">
        <f>AJ436</f>
        <v>0</v>
      </c>
      <c r="AK435" s="94">
        <f>AK436</f>
        <v>0</v>
      </c>
      <c r="AL435" s="74">
        <f t="shared" si="559"/>
        <v>254</v>
      </c>
      <c r="AM435" s="74">
        <f t="shared" si="560"/>
        <v>254</v>
      </c>
      <c r="AN435" s="74">
        <f t="shared" si="561"/>
        <v>254</v>
      </c>
      <c r="AO435" s="74">
        <f t="shared" si="562"/>
        <v>0</v>
      </c>
      <c r="AP435" s="74">
        <f t="shared" si="563"/>
        <v>0</v>
      </c>
    </row>
    <row r="436" spans="1:42" s="39" customFormat="1" ht="28.5">
      <c r="A436" s="44"/>
      <c r="B436" s="11" t="s">
        <v>122</v>
      </c>
      <c r="C436" s="11"/>
      <c r="D436" s="15" t="s">
        <v>149</v>
      </c>
      <c r="E436" s="15" t="s">
        <v>49</v>
      </c>
      <c r="F436" s="15" t="s">
        <v>377</v>
      </c>
      <c r="G436" s="15" t="s">
        <v>284</v>
      </c>
      <c r="H436" s="74">
        <f>I436+L436</f>
        <v>544</v>
      </c>
      <c r="I436" s="74">
        <f>J436+K436</f>
        <v>544</v>
      </c>
      <c r="J436" s="54">
        <v>544</v>
      </c>
      <c r="K436" s="54"/>
      <c r="L436" s="54"/>
      <c r="M436" s="94">
        <f>N436+Q436</f>
        <v>0</v>
      </c>
      <c r="N436" s="94">
        <f>O436+P436</f>
        <v>0</v>
      </c>
      <c r="O436" s="95"/>
      <c r="P436" s="95"/>
      <c r="Q436" s="95"/>
      <c r="R436" s="74">
        <f t="shared" si="545"/>
        <v>544</v>
      </c>
      <c r="S436" s="74">
        <f t="shared" si="546"/>
        <v>544</v>
      </c>
      <c r="T436" s="54">
        <f t="shared" si="547"/>
        <v>544</v>
      </c>
      <c r="U436" s="54">
        <f t="shared" si="548"/>
        <v>0</v>
      </c>
      <c r="V436" s="54">
        <f t="shared" si="549"/>
        <v>0</v>
      </c>
      <c r="W436" s="94">
        <f>X436+AA436</f>
        <v>0</v>
      </c>
      <c r="X436" s="94">
        <f>Y436+Z436</f>
        <v>0</v>
      </c>
      <c r="Y436" s="95"/>
      <c r="Z436" s="95"/>
      <c r="AA436" s="95"/>
      <c r="AB436" s="74">
        <f t="shared" si="554"/>
        <v>544</v>
      </c>
      <c r="AC436" s="74">
        <f t="shared" si="555"/>
        <v>544</v>
      </c>
      <c r="AD436" s="54">
        <f t="shared" si="556"/>
        <v>544</v>
      </c>
      <c r="AE436" s="54">
        <f t="shared" si="557"/>
        <v>0</v>
      </c>
      <c r="AF436" s="54">
        <f t="shared" si="558"/>
        <v>0</v>
      </c>
      <c r="AG436" s="94">
        <f>AH436+AK436</f>
        <v>-290</v>
      </c>
      <c r="AH436" s="94">
        <f>AI436+AJ436</f>
        <v>-290</v>
      </c>
      <c r="AI436" s="95">
        <v>-290</v>
      </c>
      <c r="AJ436" s="95"/>
      <c r="AK436" s="95"/>
      <c r="AL436" s="74">
        <f t="shared" si="559"/>
        <v>254</v>
      </c>
      <c r="AM436" s="74">
        <f t="shared" si="560"/>
        <v>254</v>
      </c>
      <c r="AN436" s="54">
        <f t="shared" si="561"/>
        <v>254</v>
      </c>
      <c r="AO436" s="54">
        <f t="shared" si="562"/>
        <v>0</v>
      </c>
      <c r="AP436" s="54">
        <f t="shared" si="563"/>
        <v>0</v>
      </c>
    </row>
    <row r="437" spans="1:42" s="39" customFormat="1" ht="28.5">
      <c r="A437" s="44"/>
      <c r="B437" s="11" t="s">
        <v>378</v>
      </c>
      <c r="C437" s="11"/>
      <c r="D437" s="15" t="s">
        <v>149</v>
      </c>
      <c r="E437" s="15" t="s">
        <v>49</v>
      </c>
      <c r="F437" s="15" t="s">
        <v>379</v>
      </c>
      <c r="G437" s="15"/>
      <c r="H437" s="74">
        <f aca="true" t="shared" si="567" ref="H437:Q437">H438</f>
        <v>500</v>
      </c>
      <c r="I437" s="74">
        <f t="shared" si="567"/>
        <v>500</v>
      </c>
      <c r="J437" s="74">
        <f t="shared" si="567"/>
        <v>500</v>
      </c>
      <c r="K437" s="74">
        <f t="shared" si="567"/>
        <v>0</v>
      </c>
      <c r="L437" s="74">
        <f t="shared" si="567"/>
        <v>0</v>
      </c>
      <c r="M437" s="94">
        <f t="shared" si="567"/>
        <v>0</v>
      </c>
      <c r="N437" s="94">
        <f t="shared" si="567"/>
        <v>0</v>
      </c>
      <c r="O437" s="94">
        <f t="shared" si="567"/>
        <v>0</v>
      </c>
      <c r="P437" s="94">
        <f t="shared" si="567"/>
        <v>0</v>
      </c>
      <c r="Q437" s="94">
        <f t="shared" si="567"/>
        <v>0</v>
      </c>
      <c r="R437" s="74">
        <f t="shared" si="545"/>
        <v>500</v>
      </c>
      <c r="S437" s="74">
        <f t="shared" si="546"/>
        <v>500</v>
      </c>
      <c r="T437" s="74">
        <f t="shared" si="547"/>
        <v>500</v>
      </c>
      <c r="U437" s="74">
        <f t="shared" si="548"/>
        <v>0</v>
      </c>
      <c r="V437" s="74">
        <f t="shared" si="549"/>
        <v>0</v>
      </c>
      <c r="W437" s="94">
        <f>W438</f>
        <v>0</v>
      </c>
      <c r="X437" s="94">
        <f>X438</f>
        <v>0</v>
      </c>
      <c r="Y437" s="94">
        <f>Y438</f>
        <v>0</v>
      </c>
      <c r="Z437" s="94">
        <f>Z438</f>
        <v>0</v>
      </c>
      <c r="AA437" s="94">
        <f>AA438</f>
        <v>0</v>
      </c>
      <c r="AB437" s="74">
        <f t="shared" si="554"/>
        <v>500</v>
      </c>
      <c r="AC437" s="74">
        <f t="shared" si="555"/>
        <v>500</v>
      </c>
      <c r="AD437" s="74">
        <f t="shared" si="556"/>
        <v>500</v>
      </c>
      <c r="AE437" s="74">
        <f t="shared" si="557"/>
        <v>0</v>
      </c>
      <c r="AF437" s="74">
        <f t="shared" si="558"/>
        <v>0</v>
      </c>
      <c r="AG437" s="94">
        <f>AG438</f>
        <v>-200</v>
      </c>
      <c r="AH437" s="94">
        <f>AH438</f>
        <v>-200</v>
      </c>
      <c r="AI437" s="94">
        <f>AI438</f>
        <v>-200</v>
      </c>
      <c r="AJ437" s="94">
        <f>AJ438</f>
        <v>0</v>
      </c>
      <c r="AK437" s="94">
        <f>AK438</f>
        <v>0</v>
      </c>
      <c r="AL437" s="74">
        <f t="shared" si="559"/>
        <v>300</v>
      </c>
      <c r="AM437" s="74">
        <f t="shared" si="560"/>
        <v>300</v>
      </c>
      <c r="AN437" s="74">
        <f t="shared" si="561"/>
        <v>300</v>
      </c>
      <c r="AO437" s="74">
        <f t="shared" si="562"/>
        <v>0</v>
      </c>
      <c r="AP437" s="74">
        <f t="shared" si="563"/>
        <v>0</v>
      </c>
    </row>
    <row r="438" spans="1:42" s="39" customFormat="1" ht="28.5">
      <c r="A438" s="44"/>
      <c r="B438" s="11" t="s">
        <v>122</v>
      </c>
      <c r="C438" s="11"/>
      <c r="D438" s="15" t="s">
        <v>149</v>
      </c>
      <c r="E438" s="15" t="s">
        <v>49</v>
      </c>
      <c r="F438" s="15" t="s">
        <v>379</v>
      </c>
      <c r="G438" s="15" t="s">
        <v>284</v>
      </c>
      <c r="H438" s="74">
        <f>I438+L438</f>
        <v>500</v>
      </c>
      <c r="I438" s="74">
        <f>J438+K438</f>
        <v>500</v>
      </c>
      <c r="J438" s="54">
        <v>500</v>
      </c>
      <c r="K438" s="54"/>
      <c r="L438" s="54"/>
      <c r="M438" s="94">
        <f>N438+Q438</f>
        <v>0</v>
      </c>
      <c r="N438" s="94">
        <f>O438+P438</f>
        <v>0</v>
      </c>
      <c r="O438" s="95"/>
      <c r="P438" s="95"/>
      <c r="Q438" s="95"/>
      <c r="R438" s="74">
        <f t="shared" si="545"/>
        <v>500</v>
      </c>
      <c r="S438" s="74">
        <f t="shared" si="546"/>
        <v>500</v>
      </c>
      <c r="T438" s="54">
        <f t="shared" si="547"/>
        <v>500</v>
      </c>
      <c r="U438" s="54">
        <f t="shared" si="548"/>
        <v>0</v>
      </c>
      <c r="V438" s="54">
        <f t="shared" si="549"/>
        <v>0</v>
      </c>
      <c r="W438" s="94">
        <f>X438+AA438</f>
        <v>0</v>
      </c>
      <c r="X438" s="94">
        <f>Y438+Z438</f>
        <v>0</v>
      </c>
      <c r="Y438" s="95"/>
      <c r="Z438" s="95"/>
      <c r="AA438" s="95"/>
      <c r="AB438" s="74">
        <f t="shared" si="554"/>
        <v>500</v>
      </c>
      <c r="AC438" s="74">
        <f t="shared" si="555"/>
        <v>500</v>
      </c>
      <c r="AD438" s="54">
        <f t="shared" si="556"/>
        <v>500</v>
      </c>
      <c r="AE438" s="54">
        <f t="shared" si="557"/>
        <v>0</v>
      </c>
      <c r="AF438" s="54">
        <f t="shared" si="558"/>
        <v>0</v>
      </c>
      <c r="AG438" s="94">
        <f>AH438+AK438</f>
        <v>-200</v>
      </c>
      <c r="AH438" s="94">
        <f>AI438+AJ438</f>
        <v>-200</v>
      </c>
      <c r="AI438" s="95">
        <v>-200</v>
      </c>
      <c r="AJ438" s="95"/>
      <c r="AK438" s="95"/>
      <c r="AL438" s="74">
        <f t="shared" si="559"/>
        <v>300</v>
      </c>
      <c r="AM438" s="74">
        <f t="shared" si="560"/>
        <v>300</v>
      </c>
      <c r="AN438" s="54">
        <f t="shared" si="561"/>
        <v>300</v>
      </c>
      <c r="AO438" s="54">
        <f t="shared" si="562"/>
        <v>0</v>
      </c>
      <c r="AP438" s="54">
        <f t="shared" si="563"/>
        <v>0</v>
      </c>
    </row>
    <row r="439" spans="1:42" s="39" customFormat="1" ht="14.25">
      <c r="A439" s="44"/>
      <c r="B439" s="11" t="s">
        <v>380</v>
      </c>
      <c r="C439" s="11"/>
      <c r="D439" s="15" t="s">
        <v>149</v>
      </c>
      <c r="E439" s="15" t="s">
        <v>49</v>
      </c>
      <c r="F439" s="15" t="s">
        <v>381</v>
      </c>
      <c r="G439" s="15"/>
      <c r="H439" s="74">
        <f aca="true" t="shared" si="568" ref="H439:Q439">H440</f>
        <v>220</v>
      </c>
      <c r="I439" s="74">
        <f t="shared" si="568"/>
        <v>220</v>
      </c>
      <c r="J439" s="74">
        <f t="shared" si="568"/>
        <v>220</v>
      </c>
      <c r="K439" s="74">
        <f t="shared" si="568"/>
        <v>0</v>
      </c>
      <c r="L439" s="74">
        <f t="shared" si="568"/>
        <v>0</v>
      </c>
      <c r="M439" s="94">
        <f t="shared" si="568"/>
        <v>0</v>
      </c>
      <c r="N439" s="94">
        <f t="shared" si="568"/>
        <v>0</v>
      </c>
      <c r="O439" s="94">
        <f t="shared" si="568"/>
        <v>0</v>
      </c>
      <c r="P439" s="94">
        <f t="shared" si="568"/>
        <v>0</v>
      </c>
      <c r="Q439" s="94">
        <f t="shared" si="568"/>
        <v>0</v>
      </c>
      <c r="R439" s="74">
        <f t="shared" si="545"/>
        <v>220</v>
      </c>
      <c r="S439" s="74">
        <f t="shared" si="546"/>
        <v>220</v>
      </c>
      <c r="T439" s="74">
        <f t="shared" si="547"/>
        <v>220</v>
      </c>
      <c r="U439" s="74">
        <f t="shared" si="548"/>
        <v>0</v>
      </c>
      <c r="V439" s="74">
        <f t="shared" si="549"/>
        <v>0</v>
      </c>
      <c r="W439" s="94">
        <f>W440</f>
        <v>0</v>
      </c>
      <c r="X439" s="94">
        <f>X440</f>
        <v>0</v>
      </c>
      <c r="Y439" s="94">
        <f>Y440</f>
        <v>0</v>
      </c>
      <c r="Z439" s="94">
        <f>Z440</f>
        <v>0</v>
      </c>
      <c r="AA439" s="94">
        <f>AA440</f>
        <v>0</v>
      </c>
      <c r="AB439" s="74">
        <f t="shared" si="554"/>
        <v>220</v>
      </c>
      <c r="AC439" s="74">
        <f t="shared" si="555"/>
        <v>220</v>
      </c>
      <c r="AD439" s="74">
        <f t="shared" si="556"/>
        <v>220</v>
      </c>
      <c r="AE439" s="74">
        <f t="shared" si="557"/>
        <v>0</v>
      </c>
      <c r="AF439" s="74">
        <f t="shared" si="558"/>
        <v>0</v>
      </c>
      <c r="AG439" s="94">
        <f>AG440</f>
        <v>-180</v>
      </c>
      <c r="AH439" s="94">
        <f>AH440</f>
        <v>-180</v>
      </c>
      <c r="AI439" s="94">
        <f>AI440</f>
        <v>-180</v>
      </c>
      <c r="AJ439" s="94">
        <f>AJ440</f>
        <v>0</v>
      </c>
      <c r="AK439" s="94">
        <f>AK440</f>
        <v>0</v>
      </c>
      <c r="AL439" s="74">
        <f t="shared" si="559"/>
        <v>40</v>
      </c>
      <c r="AM439" s="74">
        <f t="shared" si="560"/>
        <v>40</v>
      </c>
      <c r="AN439" s="74">
        <f t="shared" si="561"/>
        <v>40</v>
      </c>
      <c r="AO439" s="74">
        <f t="shared" si="562"/>
        <v>0</v>
      </c>
      <c r="AP439" s="74">
        <f t="shared" si="563"/>
        <v>0</v>
      </c>
    </row>
    <row r="440" spans="1:42" s="39" customFormat="1" ht="28.5">
      <c r="A440" s="44"/>
      <c r="B440" s="11" t="s">
        <v>122</v>
      </c>
      <c r="C440" s="11"/>
      <c r="D440" s="15" t="s">
        <v>149</v>
      </c>
      <c r="E440" s="15" t="s">
        <v>49</v>
      </c>
      <c r="F440" s="15" t="s">
        <v>381</v>
      </c>
      <c r="G440" s="15" t="s">
        <v>284</v>
      </c>
      <c r="H440" s="74">
        <f>I440+L440</f>
        <v>220</v>
      </c>
      <c r="I440" s="74">
        <f>J440+K440</f>
        <v>220</v>
      </c>
      <c r="J440" s="54">
        <v>220</v>
      </c>
      <c r="K440" s="54"/>
      <c r="L440" s="54"/>
      <c r="M440" s="94">
        <f>N440+Q440</f>
        <v>0</v>
      </c>
      <c r="N440" s="94">
        <f>O440+P440</f>
        <v>0</v>
      </c>
      <c r="O440" s="95"/>
      <c r="P440" s="95"/>
      <c r="Q440" s="95"/>
      <c r="R440" s="74">
        <f t="shared" si="545"/>
        <v>220</v>
      </c>
      <c r="S440" s="74">
        <f t="shared" si="546"/>
        <v>220</v>
      </c>
      <c r="T440" s="54">
        <f t="shared" si="547"/>
        <v>220</v>
      </c>
      <c r="U440" s="54">
        <f t="shared" si="548"/>
        <v>0</v>
      </c>
      <c r="V440" s="54">
        <f t="shared" si="549"/>
        <v>0</v>
      </c>
      <c r="W440" s="94">
        <f>X440+AA440</f>
        <v>0</v>
      </c>
      <c r="X440" s="94">
        <f>Y440+Z440</f>
        <v>0</v>
      </c>
      <c r="Y440" s="95"/>
      <c r="Z440" s="95"/>
      <c r="AA440" s="95"/>
      <c r="AB440" s="74">
        <f t="shared" si="554"/>
        <v>220</v>
      </c>
      <c r="AC440" s="74">
        <f t="shared" si="555"/>
        <v>220</v>
      </c>
      <c r="AD440" s="54">
        <f t="shared" si="556"/>
        <v>220</v>
      </c>
      <c r="AE440" s="54">
        <f t="shared" si="557"/>
        <v>0</v>
      </c>
      <c r="AF440" s="54">
        <f t="shared" si="558"/>
        <v>0</v>
      </c>
      <c r="AG440" s="94">
        <f>AH440+AK440</f>
        <v>-180</v>
      </c>
      <c r="AH440" s="94">
        <f>AI440+AJ440</f>
        <v>-180</v>
      </c>
      <c r="AI440" s="95">
        <v>-180</v>
      </c>
      <c r="AJ440" s="95"/>
      <c r="AK440" s="95"/>
      <c r="AL440" s="74">
        <f t="shared" si="559"/>
        <v>40</v>
      </c>
      <c r="AM440" s="74">
        <f t="shared" si="560"/>
        <v>40</v>
      </c>
      <c r="AN440" s="54">
        <f t="shared" si="561"/>
        <v>40</v>
      </c>
      <c r="AO440" s="54">
        <f t="shared" si="562"/>
        <v>0</v>
      </c>
      <c r="AP440" s="54">
        <f t="shared" si="563"/>
        <v>0</v>
      </c>
    </row>
    <row r="441" spans="1:42" s="39" customFormat="1" ht="14.25">
      <c r="A441" s="29"/>
      <c r="B441" s="8" t="s">
        <v>238</v>
      </c>
      <c r="C441" s="27"/>
      <c r="D441" s="13" t="s">
        <v>149</v>
      </c>
      <c r="E441" s="13" t="s">
        <v>144</v>
      </c>
      <c r="F441" s="13"/>
      <c r="G441" s="13"/>
      <c r="H441" s="76">
        <f aca="true" t="shared" si="569" ref="H441:Q441">H442+H445+H448</f>
        <v>12674.9</v>
      </c>
      <c r="I441" s="76">
        <f t="shared" si="569"/>
        <v>0</v>
      </c>
      <c r="J441" s="76">
        <f t="shared" si="569"/>
        <v>0</v>
      </c>
      <c r="K441" s="76">
        <f t="shared" si="569"/>
        <v>0</v>
      </c>
      <c r="L441" s="76">
        <f t="shared" si="569"/>
        <v>12674.9</v>
      </c>
      <c r="M441" s="109">
        <f t="shared" si="569"/>
        <v>0</v>
      </c>
      <c r="N441" s="109">
        <f t="shared" si="569"/>
        <v>0</v>
      </c>
      <c r="O441" s="109">
        <f t="shared" si="569"/>
        <v>0</v>
      </c>
      <c r="P441" s="109">
        <f t="shared" si="569"/>
        <v>0</v>
      </c>
      <c r="Q441" s="109">
        <f t="shared" si="569"/>
        <v>0</v>
      </c>
      <c r="R441" s="76">
        <f t="shared" si="545"/>
        <v>12674.9</v>
      </c>
      <c r="S441" s="76">
        <f t="shared" si="546"/>
        <v>0</v>
      </c>
      <c r="T441" s="76">
        <f t="shared" si="547"/>
        <v>0</v>
      </c>
      <c r="U441" s="76">
        <f t="shared" si="548"/>
        <v>0</v>
      </c>
      <c r="V441" s="76">
        <f t="shared" si="549"/>
        <v>12674.9</v>
      </c>
      <c r="W441" s="109">
        <f>W442+W445+W448</f>
        <v>0</v>
      </c>
      <c r="X441" s="109">
        <f>X442+X445+X448</f>
        <v>0</v>
      </c>
      <c r="Y441" s="109">
        <f>Y442+Y445+Y448</f>
        <v>0</v>
      </c>
      <c r="Z441" s="109">
        <f>Z442+Z445+Z448</f>
        <v>0</v>
      </c>
      <c r="AA441" s="109">
        <f>AA442+AA445+AA448</f>
        <v>0</v>
      </c>
      <c r="AB441" s="76">
        <f t="shared" si="554"/>
        <v>12674.9</v>
      </c>
      <c r="AC441" s="76">
        <f t="shared" si="555"/>
        <v>0</v>
      </c>
      <c r="AD441" s="76">
        <f t="shared" si="556"/>
        <v>0</v>
      </c>
      <c r="AE441" s="76">
        <f t="shared" si="557"/>
        <v>0</v>
      </c>
      <c r="AF441" s="76">
        <f t="shared" si="558"/>
        <v>12674.9</v>
      </c>
      <c r="AG441" s="109">
        <f>AG442+AG445+AG448</f>
        <v>5823</v>
      </c>
      <c r="AH441" s="109">
        <f>AH442+AH445+AH448</f>
        <v>0</v>
      </c>
      <c r="AI441" s="109">
        <f>AI442+AI445+AI448</f>
        <v>0</v>
      </c>
      <c r="AJ441" s="109">
        <f>AJ442+AJ445+AJ448</f>
        <v>0</v>
      </c>
      <c r="AK441" s="109">
        <f>AK442+AK445+AK448</f>
        <v>5823</v>
      </c>
      <c r="AL441" s="76">
        <f t="shared" si="559"/>
        <v>18497.9</v>
      </c>
      <c r="AM441" s="76">
        <f t="shared" si="560"/>
        <v>0</v>
      </c>
      <c r="AN441" s="76">
        <f t="shared" si="561"/>
        <v>0</v>
      </c>
      <c r="AO441" s="76">
        <f t="shared" si="562"/>
        <v>0</v>
      </c>
      <c r="AP441" s="76">
        <f t="shared" si="563"/>
        <v>18497.9</v>
      </c>
    </row>
    <row r="442" spans="1:42" s="39" customFormat="1" ht="14.25">
      <c r="A442" s="31"/>
      <c r="B442" s="10" t="s">
        <v>239</v>
      </c>
      <c r="C442" s="27"/>
      <c r="D442" s="15" t="s">
        <v>149</v>
      </c>
      <c r="E442" s="15" t="s">
        <v>144</v>
      </c>
      <c r="F442" s="15" t="s">
        <v>119</v>
      </c>
      <c r="G442" s="15"/>
      <c r="H442" s="74">
        <f>H443</f>
        <v>131.9</v>
      </c>
      <c r="I442" s="74">
        <f>I443</f>
        <v>0</v>
      </c>
      <c r="J442" s="74">
        <f aca="true" t="shared" si="570" ref="I442:L443">J443</f>
        <v>0</v>
      </c>
      <c r="K442" s="74">
        <f t="shared" si="570"/>
        <v>0</v>
      </c>
      <c r="L442" s="74">
        <f t="shared" si="570"/>
        <v>131.9</v>
      </c>
      <c r="M442" s="94">
        <f>M443</f>
        <v>0</v>
      </c>
      <c r="N442" s="94">
        <f>N443</f>
        <v>0</v>
      </c>
      <c r="O442" s="94">
        <f aca="true" t="shared" si="571" ref="N442:Q443">O443</f>
        <v>0</v>
      </c>
      <c r="P442" s="94">
        <f t="shared" si="571"/>
        <v>0</v>
      </c>
      <c r="Q442" s="94">
        <f t="shared" si="571"/>
        <v>0</v>
      </c>
      <c r="R442" s="74">
        <f t="shared" si="545"/>
        <v>131.9</v>
      </c>
      <c r="S442" s="74">
        <f t="shared" si="546"/>
        <v>0</v>
      </c>
      <c r="T442" s="74">
        <f t="shared" si="547"/>
        <v>0</v>
      </c>
      <c r="U442" s="74">
        <f t="shared" si="548"/>
        <v>0</v>
      </c>
      <c r="V442" s="74">
        <f t="shared" si="549"/>
        <v>131.9</v>
      </c>
      <c r="W442" s="94">
        <f>W443</f>
        <v>0</v>
      </c>
      <c r="X442" s="94">
        <f>X443</f>
        <v>0</v>
      </c>
      <c r="Y442" s="94">
        <f aca="true" t="shared" si="572" ref="X442:AA443">Y443</f>
        <v>0</v>
      </c>
      <c r="Z442" s="94">
        <f t="shared" si="572"/>
        <v>0</v>
      </c>
      <c r="AA442" s="94">
        <f t="shared" si="572"/>
        <v>0</v>
      </c>
      <c r="AB442" s="74">
        <f t="shared" si="554"/>
        <v>131.9</v>
      </c>
      <c r="AC442" s="74">
        <f t="shared" si="555"/>
        <v>0</v>
      </c>
      <c r="AD442" s="74">
        <f t="shared" si="556"/>
        <v>0</v>
      </c>
      <c r="AE442" s="74">
        <f t="shared" si="557"/>
        <v>0</v>
      </c>
      <c r="AF442" s="74">
        <f t="shared" si="558"/>
        <v>131.9</v>
      </c>
      <c r="AG442" s="94">
        <f>AG443</f>
        <v>163.6</v>
      </c>
      <c r="AH442" s="94">
        <f>AH443</f>
        <v>0</v>
      </c>
      <c r="AI442" s="94">
        <f aca="true" t="shared" si="573" ref="AH442:AK443">AI443</f>
        <v>0</v>
      </c>
      <c r="AJ442" s="94">
        <f t="shared" si="573"/>
        <v>0</v>
      </c>
      <c r="AK442" s="94">
        <f t="shared" si="573"/>
        <v>163.6</v>
      </c>
      <c r="AL442" s="74">
        <f t="shared" si="559"/>
        <v>295.5</v>
      </c>
      <c r="AM442" s="74">
        <f t="shared" si="560"/>
        <v>0</v>
      </c>
      <c r="AN442" s="74">
        <f t="shared" si="561"/>
        <v>0</v>
      </c>
      <c r="AO442" s="74">
        <f t="shared" si="562"/>
        <v>0</v>
      </c>
      <c r="AP442" s="74">
        <f t="shared" si="563"/>
        <v>295.5</v>
      </c>
    </row>
    <row r="443" spans="1:42" s="39" customFormat="1" ht="42.75">
      <c r="A443" s="31"/>
      <c r="B443" s="10" t="s">
        <v>240</v>
      </c>
      <c r="C443" s="27"/>
      <c r="D443" s="15" t="s">
        <v>149</v>
      </c>
      <c r="E443" s="15" t="s">
        <v>144</v>
      </c>
      <c r="F443" s="15" t="s">
        <v>241</v>
      </c>
      <c r="G443" s="15"/>
      <c r="H443" s="74">
        <f>H444</f>
        <v>131.9</v>
      </c>
      <c r="I443" s="74">
        <f t="shared" si="570"/>
        <v>0</v>
      </c>
      <c r="J443" s="74">
        <f t="shared" si="570"/>
        <v>0</v>
      </c>
      <c r="K443" s="74">
        <f t="shared" si="570"/>
        <v>0</v>
      </c>
      <c r="L443" s="74">
        <f t="shared" si="570"/>
        <v>131.9</v>
      </c>
      <c r="M443" s="94">
        <f>M444</f>
        <v>0</v>
      </c>
      <c r="N443" s="94">
        <f t="shared" si="571"/>
        <v>0</v>
      </c>
      <c r="O443" s="94">
        <f t="shared" si="571"/>
        <v>0</v>
      </c>
      <c r="P443" s="94">
        <f t="shared" si="571"/>
        <v>0</v>
      </c>
      <c r="Q443" s="94">
        <f t="shared" si="571"/>
        <v>0</v>
      </c>
      <c r="R443" s="74">
        <f t="shared" si="545"/>
        <v>131.9</v>
      </c>
      <c r="S443" s="74">
        <f t="shared" si="546"/>
        <v>0</v>
      </c>
      <c r="T443" s="74">
        <f t="shared" si="547"/>
        <v>0</v>
      </c>
      <c r="U443" s="74">
        <f t="shared" si="548"/>
        <v>0</v>
      </c>
      <c r="V443" s="74">
        <f t="shared" si="549"/>
        <v>131.9</v>
      </c>
      <c r="W443" s="94">
        <f>W444</f>
        <v>0</v>
      </c>
      <c r="X443" s="94">
        <f t="shared" si="572"/>
        <v>0</v>
      </c>
      <c r="Y443" s="94">
        <f t="shared" si="572"/>
        <v>0</v>
      </c>
      <c r="Z443" s="94">
        <f t="shared" si="572"/>
        <v>0</v>
      </c>
      <c r="AA443" s="94">
        <f t="shared" si="572"/>
        <v>0</v>
      </c>
      <c r="AB443" s="74">
        <f t="shared" si="554"/>
        <v>131.9</v>
      </c>
      <c r="AC443" s="74">
        <f t="shared" si="555"/>
        <v>0</v>
      </c>
      <c r="AD443" s="74">
        <f t="shared" si="556"/>
        <v>0</v>
      </c>
      <c r="AE443" s="74">
        <f t="shared" si="557"/>
        <v>0</v>
      </c>
      <c r="AF443" s="74">
        <f t="shared" si="558"/>
        <v>131.9</v>
      </c>
      <c r="AG443" s="94">
        <f>AG444</f>
        <v>163.6</v>
      </c>
      <c r="AH443" s="94">
        <f t="shared" si="573"/>
        <v>0</v>
      </c>
      <c r="AI443" s="94">
        <f t="shared" si="573"/>
        <v>0</v>
      </c>
      <c r="AJ443" s="94">
        <f t="shared" si="573"/>
        <v>0</v>
      </c>
      <c r="AK443" s="94">
        <f t="shared" si="573"/>
        <v>163.6</v>
      </c>
      <c r="AL443" s="74">
        <f t="shared" si="559"/>
        <v>295.5</v>
      </c>
      <c r="AM443" s="74">
        <f t="shared" si="560"/>
        <v>0</v>
      </c>
      <c r="AN443" s="74">
        <f t="shared" si="561"/>
        <v>0</v>
      </c>
      <c r="AO443" s="74">
        <f t="shared" si="562"/>
        <v>0</v>
      </c>
      <c r="AP443" s="74">
        <f t="shared" si="563"/>
        <v>295.5</v>
      </c>
    </row>
    <row r="444" spans="1:42" s="39" customFormat="1" ht="14.25">
      <c r="A444" s="31"/>
      <c r="B444" s="10" t="s">
        <v>237</v>
      </c>
      <c r="C444" s="27"/>
      <c r="D444" s="15" t="s">
        <v>149</v>
      </c>
      <c r="E444" s="15" t="s">
        <v>144</v>
      </c>
      <c r="F444" s="15" t="s">
        <v>241</v>
      </c>
      <c r="G444" s="15" t="s">
        <v>146</v>
      </c>
      <c r="H444" s="74">
        <f>I444+L444</f>
        <v>131.9</v>
      </c>
      <c r="I444" s="74">
        <f>J444+K444</f>
        <v>0</v>
      </c>
      <c r="J444" s="54"/>
      <c r="K444" s="54"/>
      <c r="L444" s="54">
        <v>131.9</v>
      </c>
      <c r="M444" s="94">
        <f>N444+Q444</f>
        <v>0</v>
      </c>
      <c r="N444" s="94">
        <f>O444+P444</f>
        <v>0</v>
      </c>
      <c r="O444" s="95"/>
      <c r="P444" s="95"/>
      <c r="Q444" s="95"/>
      <c r="R444" s="74">
        <f t="shared" si="545"/>
        <v>131.9</v>
      </c>
      <c r="S444" s="74">
        <f t="shared" si="546"/>
        <v>0</v>
      </c>
      <c r="T444" s="54">
        <f t="shared" si="547"/>
        <v>0</v>
      </c>
      <c r="U444" s="54">
        <f t="shared" si="548"/>
        <v>0</v>
      </c>
      <c r="V444" s="54">
        <f t="shared" si="549"/>
        <v>131.9</v>
      </c>
      <c r="W444" s="94">
        <f>X444+AA444</f>
        <v>0</v>
      </c>
      <c r="X444" s="94">
        <f>Y444+Z444</f>
        <v>0</v>
      </c>
      <c r="Y444" s="95"/>
      <c r="Z444" s="95"/>
      <c r="AA444" s="95"/>
      <c r="AB444" s="74">
        <f t="shared" si="554"/>
        <v>131.9</v>
      </c>
      <c r="AC444" s="74">
        <f t="shared" si="555"/>
        <v>0</v>
      </c>
      <c r="AD444" s="54">
        <f t="shared" si="556"/>
        <v>0</v>
      </c>
      <c r="AE444" s="54">
        <f t="shared" si="557"/>
        <v>0</v>
      </c>
      <c r="AF444" s="54">
        <f t="shared" si="558"/>
        <v>131.9</v>
      </c>
      <c r="AG444" s="94">
        <f>AH444+AK444</f>
        <v>163.6</v>
      </c>
      <c r="AH444" s="94">
        <f>AI444+AJ444</f>
        <v>0</v>
      </c>
      <c r="AI444" s="95"/>
      <c r="AJ444" s="95"/>
      <c r="AK444" s="95">
        <v>163.6</v>
      </c>
      <c r="AL444" s="74">
        <f t="shared" si="559"/>
        <v>295.5</v>
      </c>
      <c r="AM444" s="74">
        <f t="shared" si="560"/>
        <v>0</v>
      </c>
      <c r="AN444" s="54">
        <f t="shared" si="561"/>
        <v>0</v>
      </c>
      <c r="AO444" s="54">
        <f t="shared" si="562"/>
        <v>0</v>
      </c>
      <c r="AP444" s="54">
        <f t="shared" si="563"/>
        <v>295.5</v>
      </c>
    </row>
    <row r="445" spans="1:42" s="39" customFormat="1" ht="28.5">
      <c r="A445" s="31"/>
      <c r="B445" s="10" t="s">
        <v>120</v>
      </c>
      <c r="C445" s="27"/>
      <c r="D445" s="15" t="s">
        <v>149</v>
      </c>
      <c r="E445" s="15" t="s">
        <v>144</v>
      </c>
      <c r="F445" s="15" t="s">
        <v>121</v>
      </c>
      <c r="G445" s="15"/>
      <c r="H445" s="74">
        <f>H446</f>
        <v>1182</v>
      </c>
      <c r="I445" s="74">
        <f>I446</f>
        <v>0</v>
      </c>
      <c r="J445" s="74">
        <f aca="true" t="shared" si="574" ref="I445:L446">J446</f>
        <v>0</v>
      </c>
      <c r="K445" s="74">
        <f t="shared" si="574"/>
        <v>0</v>
      </c>
      <c r="L445" s="74">
        <f t="shared" si="574"/>
        <v>1182</v>
      </c>
      <c r="M445" s="94">
        <f>M446</f>
        <v>0</v>
      </c>
      <c r="N445" s="94">
        <f>N446</f>
        <v>0</v>
      </c>
      <c r="O445" s="94">
        <f aca="true" t="shared" si="575" ref="N445:Q446">O446</f>
        <v>0</v>
      </c>
      <c r="P445" s="94">
        <f t="shared" si="575"/>
        <v>0</v>
      </c>
      <c r="Q445" s="94">
        <f t="shared" si="575"/>
        <v>0</v>
      </c>
      <c r="R445" s="74">
        <f t="shared" si="545"/>
        <v>1182</v>
      </c>
      <c r="S445" s="74">
        <f t="shared" si="546"/>
        <v>0</v>
      </c>
      <c r="T445" s="74">
        <f t="shared" si="547"/>
        <v>0</v>
      </c>
      <c r="U445" s="74">
        <f t="shared" si="548"/>
        <v>0</v>
      </c>
      <c r="V445" s="74">
        <f t="shared" si="549"/>
        <v>1182</v>
      </c>
      <c r="W445" s="94">
        <f>W446</f>
        <v>0</v>
      </c>
      <c r="X445" s="94">
        <f>X446</f>
        <v>0</v>
      </c>
      <c r="Y445" s="94">
        <f aca="true" t="shared" si="576" ref="X445:AA446">Y446</f>
        <v>0</v>
      </c>
      <c r="Z445" s="94">
        <f t="shared" si="576"/>
        <v>0</v>
      </c>
      <c r="AA445" s="94">
        <f t="shared" si="576"/>
        <v>0</v>
      </c>
      <c r="AB445" s="74">
        <f t="shared" si="554"/>
        <v>1182</v>
      </c>
      <c r="AC445" s="74">
        <f t="shared" si="555"/>
        <v>0</v>
      </c>
      <c r="AD445" s="74">
        <f t="shared" si="556"/>
        <v>0</v>
      </c>
      <c r="AE445" s="74">
        <f t="shared" si="557"/>
        <v>0</v>
      </c>
      <c r="AF445" s="74">
        <f t="shared" si="558"/>
        <v>1182</v>
      </c>
      <c r="AG445" s="94">
        <f>AG446</f>
        <v>-301</v>
      </c>
      <c r="AH445" s="94">
        <f>AH446</f>
        <v>0</v>
      </c>
      <c r="AI445" s="94">
        <f aca="true" t="shared" si="577" ref="AH445:AK446">AI446</f>
        <v>0</v>
      </c>
      <c r="AJ445" s="94">
        <f t="shared" si="577"/>
        <v>0</v>
      </c>
      <c r="AK445" s="94">
        <f t="shared" si="577"/>
        <v>-301</v>
      </c>
      <c r="AL445" s="74">
        <f t="shared" si="559"/>
        <v>881</v>
      </c>
      <c r="AM445" s="74">
        <f t="shared" si="560"/>
        <v>0</v>
      </c>
      <c r="AN445" s="74">
        <f t="shared" si="561"/>
        <v>0</v>
      </c>
      <c r="AO445" s="74">
        <f t="shared" si="562"/>
        <v>0</v>
      </c>
      <c r="AP445" s="74">
        <f t="shared" si="563"/>
        <v>881</v>
      </c>
    </row>
    <row r="446" spans="1:42" s="39" customFormat="1" ht="28.5">
      <c r="A446" s="31"/>
      <c r="B446" s="10" t="s">
        <v>122</v>
      </c>
      <c r="C446" s="27"/>
      <c r="D446" s="15" t="s">
        <v>149</v>
      </c>
      <c r="E446" s="15" t="s">
        <v>144</v>
      </c>
      <c r="F446" s="15" t="s">
        <v>236</v>
      </c>
      <c r="G446" s="15"/>
      <c r="H446" s="74">
        <f>H447</f>
        <v>1182</v>
      </c>
      <c r="I446" s="74">
        <f t="shared" si="574"/>
        <v>0</v>
      </c>
      <c r="J446" s="74">
        <f t="shared" si="574"/>
        <v>0</v>
      </c>
      <c r="K446" s="74">
        <f t="shared" si="574"/>
        <v>0</v>
      </c>
      <c r="L446" s="74">
        <f t="shared" si="574"/>
        <v>1182</v>
      </c>
      <c r="M446" s="94">
        <f>M447</f>
        <v>0</v>
      </c>
      <c r="N446" s="94">
        <f t="shared" si="575"/>
        <v>0</v>
      </c>
      <c r="O446" s="94">
        <f t="shared" si="575"/>
        <v>0</v>
      </c>
      <c r="P446" s="94">
        <f t="shared" si="575"/>
        <v>0</v>
      </c>
      <c r="Q446" s="94">
        <f t="shared" si="575"/>
        <v>0</v>
      </c>
      <c r="R446" s="74">
        <f t="shared" si="545"/>
        <v>1182</v>
      </c>
      <c r="S446" s="74">
        <f t="shared" si="546"/>
        <v>0</v>
      </c>
      <c r="T446" s="74">
        <f t="shared" si="547"/>
        <v>0</v>
      </c>
      <c r="U446" s="74">
        <f t="shared" si="548"/>
        <v>0</v>
      </c>
      <c r="V446" s="74">
        <f t="shared" si="549"/>
        <v>1182</v>
      </c>
      <c r="W446" s="94">
        <f>W447</f>
        <v>0</v>
      </c>
      <c r="X446" s="94">
        <f t="shared" si="576"/>
        <v>0</v>
      </c>
      <c r="Y446" s="94">
        <f t="shared" si="576"/>
        <v>0</v>
      </c>
      <c r="Z446" s="94">
        <f t="shared" si="576"/>
        <v>0</v>
      </c>
      <c r="AA446" s="94">
        <f t="shared" si="576"/>
        <v>0</v>
      </c>
      <c r="AB446" s="74">
        <f t="shared" si="554"/>
        <v>1182</v>
      </c>
      <c r="AC446" s="74">
        <f t="shared" si="555"/>
        <v>0</v>
      </c>
      <c r="AD446" s="74">
        <f t="shared" si="556"/>
        <v>0</v>
      </c>
      <c r="AE446" s="74">
        <f t="shared" si="557"/>
        <v>0</v>
      </c>
      <c r="AF446" s="74">
        <f t="shared" si="558"/>
        <v>1182</v>
      </c>
      <c r="AG446" s="94">
        <f>AG447</f>
        <v>-301</v>
      </c>
      <c r="AH446" s="94">
        <f t="shared" si="577"/>
        <v>0</v>
      </c>
      <c r="AI446" s="94">
        <f t="shared" si="577"/>
        <v>0</v>
      </c>
      <c r="AJ446" s="94">
        <f t="shared" si="577"/>
        <v>0</v>
      </c>
      <c r="AK446" s="94">
        <f t="shared" si="577"/>
        <v>-301</v>
      </c>
      <c r="AL446" s="74">
        <f t="shared" si="559"/>
        <v>881</v>
      </c>
      <c r="AM446" s="74">
        <f t="shared" si="560"/>
        <v>0</v>
      </c>
      <c r="AN446" s="74">
        <f t="shared" si="561"/>
        <v>0</v>
      </c>
      <c r="AO446" s="74">
        <f t="shared" si="562"/>
        <v>0</v>
      </c>
      <c r="AP446" s="74">
        <f t="shared" si="563"/>
        <v>881</v>
      </c>
    </row>
    <row r="447" spans="1:42" s="39" customFormat="1" ht="14.25">
      <c r="A447" s="31"/>
      <c r="B447" s="10" t="s">
        <v>237</v>
      </c>
      <c r="C447" s="27"/>
      <c r="D447" s="15" t="s">
        <v>149</v>
      </c>
      <c r="E447" s="15" t="s">
        <v>144</v>
      </c>
      <c r="F447" s="15" t="s">
        <v>236</v>
      </c>
      <c r="G447" s="15" t="s">
        <v>146</v>
      </c>
      <c r="H447" s="74">
        <f>I447+L447</f>
        <v>1182</v>
      </c>
      <c r="I447" s="74">
        <f>J447+K447</f>
        <v>0</v>
      </c>
      <c r="J447" s="54"/>
      <c r="K447" s="54"/>
      <c r="L447" s="54">
        <v>1182</v>
      </c>
      <c r="M447" s="94">
        <f>N447+Q447</f>
        <v>0</v>
      </c>
      <c r="N447" s="94">
        <f>O447+P447</f>
        <v>0</v>
      </c>
      <c r="O447" s="95"/>
      <c r="P447" s="95"/>
      <c r="Q447" s="95"/>
      <c r="R447" s="74">
        <f t="shared" si="545"/>
        <v>1182</v>
      </c>
      <c r="S447" s="74">
        <f t="shared" si="546"/>
        <v>0</v>
      </c>
      <c r="T447" s="54">
        <f t="shared" si="547"/>
        <v>0</v>
      </c>
      <c r="U447" s="54">
        <f t="shared" si="548"/>
        <v>0</v>
      </c>
      <c r="V447" s="54">
        <f t="shared" si="549"/>
        <v>1182</v>
      </c>
      <c r="W447" s="94">
        <f>X447+AA447</f>
        <v>0</v>
      </c>
      <c r="X447" s="94">
        <f>Y447+Z447</f>
        <v>0</v>
      </c>
      <c r="Y447" s="95"/>
      <c r="Z447" s="95"/>
      <c r="AA447" s="95"/>
      <c r="AB447" s="74">
        <f t="shared" si="554"/>
        <v>1182</v>
      </c>
      <c r="AC447" s="74">
        <f t="shared" si="555"/>
        <v>0</v>
      </c>
      <c r="AD447" s="54">
        <f t="shared" si="556"/>
        <v>0</v>
      </c>
      <c r="AE447" s="54">
        <f t="shared" si="557"/>
        <v>0</v>
      </c>
      <c r="AF447" s="54">
        <f t="shared" si="558"/>
        <v>1182</v>
      </c>
      <c r="AG447" s="94">
        <f>AH447+AK447</f>
        <v>-301</v>
      </c>
      <c r="AH447" s="94">
        <f>AI447+AJ447</f>
        <v>0</v>
      </c>
      <c r="AI447" s="95"/>
      <c r="AJ447" s="95"/>
      <c r="AK447" s="95">
        <v>-301</v>
      </c>
      <c r="AL447" s="74">
        <f t="shared" si="559"/>
        <v>881</v>
      </c>
      <c r="AM447" s="74">
        <f t="shared" si="560"/>
        <v>0</v>
      </c>
      <c r="AN447" s="54">
        <f t="shared" si="561"/>
        <v>0</v>
      </c>
      <c r="AO447" s="54">
        <f t="shared" si="562"/>
        <v>0</v>
      </c>
      <c r="AP447" s="54">
        <f t="shared" si="563"/>
        <v>881</v>
      </c>
    </row>
    <row r="448" spans="1:42" s="39" customFormat="1" ht="28.5">
      <c r="A448" s="31"/>
      <c r="B448" s="10" t="s">
        <v>201</v>
      </c>
      <c r="C448" s="27"/>
      <c r="D448" s="15" t="s">
        <v>149</v>
      </c>
      <c r="E448" s="15" t="s">
        <v>144</v>
      </c>
      <c r="F448" s="15" t="s">
        <v>153</v>
      </c>
      <c r="G448" s="15"/>
      <c r="H448" s="74">
        <f aca="true" t="shared" si="578" ref="H448:Q448">H449+H454+H462</f>
        <v>11361</v>
      </c>
      <c r="I448" s="74">
        <f t="shared" si="578"/>
        <v>0</v>
      </c>
      <c r="J448" s="74">
        <f t="shared" si="578"/>
        <v>0</v>
      </c>
      <c r="K448" s="74">
        <f t="shared" si="578"/>
        <v>0</v>
      </c>
      <c r="L448" s="74">
        <f t="shared" si="578"/>
        <v>11361</v>
      </c>
      <c r="M448" s="94">
        <f t="shared" si="578"/>
        <v>0</v>
      </c>
      <c r="N448" s="94">
        <f t="shared" si="578"/>
        <v>0</v>
      </c>
      <c r="O448" s="94">
        <f t="shared" si="578"/>
        <v>0</v>
      </c>
      <c r="P448" s="94">
        <f t="shared" si="578"/>
        <v>0</v>
      </c>
      <c r="Q448" s="94">
        <f t="shared" si="578"/>
        <v>0</v>
      </c>
      <c r="R448" s="74">
        <f t="shared" si="545"/>
        <v>11361</v>
      </c>
      <c r="S448" s="74">
        <f t="shared" si="546"/>
        <v>0</v>
      </c>
      <c r="T448" s="74">
        <f t="shared" si="547"/>
        <v>0</v>
      </c>
      <c r="U448" s="74">
        <f t="shared" si="548"/>
        <v>0</v>
      </c>
      <c r="V448" s="74">
        <f t="shared" si="549"/>
        <v>11361</v>
      </c>
      <c r="W448" s="94">
        <f>W449+W454+W462</f>
        <v>0</v>
      </c>
      <c r="X448" s="94">
        <f>X449+X454+X462</f>
        <v>0</v>
      </c>
      <c r="Y448" s="94">
        <f>Y449+Y454+Y462</f>
        <v>0</v>
      </c>
      <c r="Z448" s="94">
        <f>Z449+Z454+Z462</f>
        <v>0</v>
      </c>
      <c r="AA448" s="94">
        <f>AA449+AA454+AA462</f>
        <v>0</v>
      </c>
      <c r="AB448" s="74">
        <f t="shared" si="554"/>
        <v>11361</v>
      </c>
      <c r="AC448" s="74">
        <f t="shared" si="555"/>
        <v>0</v>
      </c>
      <c r="AD448" s="74">
        <f t="shared" si="556"/>
        <v>0</v>
      </c>
      <c r="AE448" s="74">
        <f t="shared" si="557"/>
        <v>0</v>
      </c>
      <c r="AF448" s="74">
        <f t="shared" si="558"/>
        <v>11361</v>
      </c>
      <c r="AG448" s="94">
        <f>AG449+AG454+AG462</f>
        <v>5960.4</v>
      </c>
      <c r="AH448" s="94">
        <f>AH449+AH454+AH462</f>
        <v>0</v>
      </c>
      <c r="AI448" s="94">
        <f>AI449+AI454+AI462</f>
        <v>0</v>
      </c>
      <c r="AJ448" s="94">
        <f>AJ449+AJ454+AJ462</f>
        <v>0</v>
      </c>
      <c r="AK448" s="94">
        <f>AK449+AK454+AK462</f>
        <v>5960.4</v>
      </c>
      <c r="AL448" s="74">
        <f t="shared" si="559"/>
        <v>17321.4</v>
      </c>
      <c r="AM448" s="74">
        <f t="shared" si="560"/>
        <v>0</v>
      </c>
      <c r="AN448" s="74">
        <f t="shared" si="561"/>
        <v>0</v>
      </c>
      <c r="AO448" s="74">
        <f t="shared" si="562"/>
        <v>0</v>
      </c>
      <c r="AP448" s="74">
        <f t="shared" si="563"/>
        <v>17321.4</v>
      </c>
    </row>
    <row r="449" spans="1:42" s="39" customFormat="1" ht="99.75" customHeight="1">
      <c r="A449" s="31"/>
      <c r="B449" s="10" t="s">
        <v>242</v>
      </c>
      <c r="C449" s="27"/>
      <c r="D449" s="15" t="s">
        <v>149</v>
      </c>
      <c r="E449" s="15" t="s">
        <v>144</v>
      </c>
      <c r="F449" s="15">
        <v>5201000</v>
      </c>
      <c r="G449" s="15"/>
      <c r="H449" s="74">
        <f aca="true" t="shared" si="579" ref="H449:Q449">H451</f>
        <v>0</v>
      </c>
      <c r="I449" s="74">
        <f t="shared" si="579"/>
        <v>0</v>
      </c>
      <c r="J449" s="74">
        <f t="shared" si="579"/>
        <v>0</v>
      </c>
      <c r="K449" s="74">
        <f t="shared" si="579"/>
        <v>0</v>
      </c>
      <c r="L449" s="74">
        <f t="shared" si="579"/>
        <v>0</v>
      </c>
      <c r="M449" s="94">
        <f t="shared" si="579"/>
        <v>0</v>
      </c>
      <c r="N449" s="94">
        <f t="shared" si="579"/>
        <v>0</v>
      </c>
      <c r="O449" s="94">
        <f t="shared" si="579"/>
        <v>0</v>
      </c>
      <c r="P449" s="94">
        <f t="shared" si="579"/>
        <v>0</v>
      </c>
      <c r="Q449" s="94">
        <f t="shared" si="579"/>
        <v>0</v>
      </c>
      <c r="R449" s="74">
        <f t="shared" si="545"/>
        <v>0</v>
      </c>
      <c r="S449" s="74">
        <f t="shared" si="546"/>
        <v>0</v>
      </c>
      <c r="T449" s="74">
        <f t="shared" si="547"/>
        <v>0</v>
      </c>
      <c r="U449" s="74">
        <f t="shared" si="548"/>
        <v>0</v>
      </c>
      <c r="V449" s="74">
        <f t="shared" si="549"/>
        <v>0</v>
      </c>
      <c r="W449" s="94">
        <f>W451</f>
        <v>0</v>
      </c>
      <c r="X449" s="94">
        <f>X451</f>
        <v>0</v>
      </c>
      <c r="Y449" s="94">
        <f>Y451</f>
        <v>0</v>
      </c>
      <c r="Z449" s="94">
        <f>Z451</f>
        <v>0</v>
      </c>
      <c r="AA449" s="94">
        <f>AA451</f>
        <v>0</v>
      </c>
      <c r="AB449" s="74">
        <f t="shared" si="554"/>
        <v>0</v>
      </c>
      <c r="AC449" s="74">
        <f t="shared" si="555"/>
        <v>0</v>
      </c>
      <c r="AD449" s="74">
        <f t="shared" si="556"/>
        <v>0</v>
      </c>
      <c r="AE449" s="74">
        <f t="shared" si="557"/>
        <v>0</v>
      </c>
      <c r="AF449" s="74">
        <f t="shared" si="558"/>
        <v>0</v>
      </c>
      <c r="AG449" s="94">
        <f>AG450+AG452</f>
        <v>5960.4</v>
      </c>
      <c r="AH449" s="94">
        <f aca="true" t="shared" si="580" ref="AH449:AP449">AH450+AH452</f>
        <v>0</v>
      </c>
      <c r="AI449" s="94">
        <f t="shared" si="580"/>
        <v>0</v>
      </c>
      <c r="AJ449" s="94">
        <f t="shared" si="580"/>
        <v>0</v>
      </c>
      <c r="AK449" s="94">
        <f t="shared" si="580"/>
        <v>5960.4</v>
      </c>
      <c r="AL449" s="74">
        <f t="shared" si="580"/>
        <v>5960.4</v>
      </c>
      <c r="AM449" s="74">
        <f t="shared" si="580"/>
        <v>0</v>
      </c>
      <c r="AN449" s="74">
        <f t="shared" si="580"/>
        <v>0</v>
      </c>
      <c r="AO449" s="74">
        <f t="shared" si="580"/>
        <v>0</v>
      </c>
      <c r="AP449" s="74">
        <f t="shared" si="580"/>
        <v>5960.4</v>
      </c>
    </row>
    <row r="450" spans="1:42" s="39" customFormat="1" ht="99.75">
      <c r="A450" s="31"/>
      <c r="B450" s="10" t="s">
        <v>421</v>
      </c>
      <c r="C450" s="27"/>
      <c r="D450" s="15" t="s">
        <v>149</v>
      </c>
      <c r="E450" s="15" t="s">
        <v>144</v>
      </c>
      <c r="F450" s="15" t="s">
        <v>420</v>
      </c>
      <c r="G450" s="15"/>
      <c r="H450" s="74"/>
      <c r="I450" s="74"/>
      <c r="J450" s="74"/>
      <c r="K450" s="74"/>
      <c r="L450" s="74"/>
      <c r="M450" s="94"/>
      <c r="N450" s="94"/>
      <c r="O450" s="94"/>
      <c r="P450" s="94"/>
      <c r="Q450" s="94"/>
      <c r="R450" s="74"/>
      <c r="S450" s="74"/>
      <c r="T450" s="74"/>
      <c r="U450" s="74"/>
      <c r="V450" s="74"/>
      <c r="W450" s="94"/>
      <c r="X450" s="94"/>
      <c r="Y450" s="94"/>
      <c r="Z450" s="94"/>
      <c r="AA450" s="94"/>
      <c r="AB450" s="74">
        <f>AB451</f>
        <v>0</v>
      </c>
      <c r="AC450" s="74">
        <f aca="true" t="shared" si="581" ref="AC450:AP450">AC451</f>
        <v>0</v>
      </c>
      <c r="AD450" s="74">
        <f t="shared" si="581"/>
        <v>0</v>
      </c>
      <c r="AE450" s="74">
        <f t="shared" si="581"/>
        <v>0</v>
      </c>
      <c r="AF450" s="74">
        <f t="shared" si="581"/>
        <v>0</v>
      </c>
      <c r="AG450" s="94">
        <f t="shared" si="581"/>
        <v>3268.4</v>
      </c>
      <c r="AH450" s="94">
        <f t="shared" si="581"/>
        <v>0</v>
      </c>
      <c r="AI450" s="94">
        <f t="shared" si="581"/>
        <v>0</v>
      </c>
      <c r="AJ450" s="94">
        <f t="shared" si="581"/>
        <v>0</v>
      </c>
      <c r="AK450" s="94">
        <f t="shared" si="581"/>
        <v>3268.4</v>
      </c>
      <c r="AL450" s="74">
        <f t="shared" si="581"/>
        <v>3268.4</v>
      </c>
      <c r="AM450" s="74">
        <f t="shared" si="581"/>
        <v>0</v>
      </c>
      <c r="AN450" s="74">
        <f t="shared" si="581"/>
        <v>0</v>
      </c>
      <c r="AO450" s="74">
        <f t="shared" si="581"/>
        <v>0</v>
      </c>
      <c r="AP450" s="74">
        <f t="shared" si="581"/>
        <v>3268.4</v>
      </c>
    </row>
    <row r="451" spans="1:42" s="39" customFormat="1" ht="14.25" customHeight="1">
      <c r="A451" s="31"/>
      <c r="B451" s="10" t="s">
        <v>237</v>
      </c>
      <c r="C451" s="27"/>
      <c r="D451" s="15" t="s">
        <v>149</v>
      </c>
      <c r="E451" s="15" t="s">
        <v>144</v>
      </c>
      <c r="F451" s="15" t="s">
        <v>420</v>
      </c>
      <c r="G451" s="15" t="s">
        <v>146</v>
      </c>
      <c r="H451" s="74">
        <f>I451+L451</f>
        <v>0</v>
      </c>
      <c r="I451" s="74">
        <f>J451+K451</f>
        <v>0</v>
      </c>
      <c r="J451" s="54"/>
      <c r="K451" s="54"/>
      <c r="L451" s="54"/>
      <c r="M451" s="94">
        <f>N451+Q451</f>
        <v>0</v>
      </c>
      <c r="N451" s="94">
        <f>O451+P451</f>
        <v>0</v>
      </c>
      <c r="O451" s="95"/>
      <c r="P451" s="95"/>
      <c r="Q451" s="95"/>
      <c r="R451" s="74">
        <f t="shared" si="545"/>
        <v>0</v>
      </c>
      <c r="S451" s="74">
        <f t="shared" si="546"/>
        <v>0</v>
      </c>
      <c r="T451" s="54">
        <f t="shared" si="547"/>
        <v>0</v>
      </c>
      <c r="U451" s="54">
        <f t="shared" si="548"/>
        <v>0</v>
      </c>
      <c r="V451" s="54">
        <f t="shared" si="549"/>
        <v>0</v>
      </c>
      <c r="W451" s="94">
        <f>X451+AA451</f>
        <v>0</v>
      </c>
      <c r="X451" s="94">
        <f>Y451+Z451</f>
        <v>0</v>
      </c>
      <c r="Y451" s="95"/>
      <c r="Z451" s="95"/>
      <c r="AA451" s="95"/>
      <c r="AB451" s="74">
        <f t="shared" si="554"/>
        <v>0</v>
      </c>
      <c r="AC451" s="74">
        <f t="shared" si="555"/>
        <v>0</v>
      </c>
      <c r="AD451" s="54">
        <f t="shared" si="556"/>
        <v>0</v>
      </c>
      <c r="AE451" s="54">
        <f t="shared" si="557"/>
        <v>0</v>
      </c>
      <c r="AF451" s="54">
        <f t="shared" si="558"/>
        <v>0</v>
      </c>
      <c r="AG451" s="94">
        <f>AH451+AK451</f>
        <v>3268.4</v>
      </c>
      <c r="AH451" s="94">
        <f>AI451+AJ451</f>
        <v>0</v>
      </c>
      <c r="AI451" s="95"/>
      <c r="AJ451" s="95"/>
      <c r="AK451" s="95">
        <v>3268.4</v>
      </c>
      <c r="AL451" s="74">
        <f t="shared" si="559"/>
        <v>3268.4</v>
      </c>
      <c r="AM451" s="74">
        <f t="shared" si="560"/>
        <v>0</v>
      </c>
      <c r="AN451" s="54">
        <f t="shared" si="561"/>
        <v>0</v>
      </c>
      <c r="AO451" s="54">
        <f t="shared" si="562"/>
        <v>0</v>
      </c>
      <c r="AP451" s="54">
        <f t="shared" si="563"/>
        <v>3268.4</v>
      </c>
    </row>
    <row r="452" spans="1:42" s="39" customFormat="1" ht="99.75">
      <c r="A452" s="31"/>
      <c r="B452" s="10" t="s">
        <v>423</v>
      </c>
      <c r="C452" s="27"/>
      <c r="D452" s="15" t="s">
        <v>149</v>
      </c>
      <c r="E452" s="15" t="s">
        <v>144</v>
      </c>
      <c r="F452" s="15" t="s">
        <v>422</v>
      </c>
      <c r="G452" s="15"/>
      <c r="H452" s="74"/>
      <c r="I452" s="74"/>
      <c r="J452" s="74"/>
      <c r="K452" s="74"/>
      <c r="L452" s="74"/>
      <c r="M452" s="94"/>
      <c r="N452" s="94"/>
      <c r="O452" s="94"/>
      <c r="P452" s="94"/>
      <c r="Q452" s="94"/>
      <c r="R452" s="74"/>
      <c r="S452" s="74"/>
      <c r="T452" s="74"/>
      <c r="U452" s="74"/>
      <c r="V452" s="74"/>
      <c r="W452" s="94"/>
      <c r="X452" s="94"/>
      <c r="Y452" s="94"/>
      <c r="Z452" s="94"/>
      <c r="AA452" s="94"/>
      <c r="AB452" s="74">
        <f aca="true" t="shared" si="582" ref="AB452:AP452">AB453</f>
        <v>0</v>
      </c>
      <c r="AC452" s="74">
        <f t="shared" si="582"/>
        <v>0</v>
      </c>
      <c r="AD452" s="74">
        <f t="shared" si="582"/>
        <v>0</v>
      </c>
      <c r="AE452" s="74">
        <f t="shared" si="582"/>
        <v>0</v>
      </c>
      <c r="AF452" s="74">
        <f t="shared" si="582"/>
        <v>0</v>
      </c>
      <c r="AG452" s="94">
        <f t="shared" si="582"/>
        <v>2692</v>
      </c>
      <c r="AH452" s="94">
        <f t="shared" si="582"/>
        <v>0</v>
      </c>
      <c r="AI452" s="94">
        <f t="shared" si="582"/>
        <v>0</v>
      </c>
      <c r="AJ452" s="94">
        <f t="shared" si="582"/>
        <v>0</v>
      </c>
      <c r="AK452" s="94">
        <f t="shared" si="582"/>
        <v>2692</v>
      </c>
      <c r="AL452" s="74">
        <f t="shared" si="582"/>
        <v>2692</v>
      </c>
      <c r="AM452" s="74">
        <f t="shared" si="582"/>
        <v>0</v>
      </c>
      <c r="AN452" s="74">
        <f t="shared" si="582"/>
        <v>0</v>
      </c>
      <c r="AO452" s="74">
        <f t="shared" si="582"/>
        <v>0</v>
      </c>
      <c r="AP452" s="74">
        <f t="shared" si="582"/>
        <v>2692</v>
      </c>
    </row>
    <row r="453" spans="1:42" s="39" customFormat="1" ht="14.25" customHeight="1">
      <c r="A453" s="31"/>
      <c r="B453" s="10" t="s">
        <v>237</v>
      </c>
      <c r="C453" s="27"/>
      <c r="D453" s="15" t="s">
        <v>149</v>
      </c>
      <c r="E453" s="15" t="s">
        <v>144</v>
      </c>
      <c r="F453" s="15" t="s">
        <v>422</v>
      </c>
      <c r="G453" s="15" t="s">
        <v>146</v>
      </c>
      <c r="H453" s="74">
        <f>I453+L453</f>
        <v>0</v>
      </c>
      <c r="I453" s="74">
        <f>J453+K453</f>
        <v>0</v>
      </c>
      <c r="J453" s="54"/>
      <c r="K453" s="54"/>
      <c r="L453" s="54"/>
      <c r="M453" s="94">
        <f>N453+Q453</f>
        <v>0</v>
      </c>
      <c r="N453" s="94">
        <f>O453+P453</f>
        <v>0</v>
      </c>
      <c r="O453" s="95"/>
      <c r="P453" s="95"/>
      <c r="Q453" s="95"/>
      <c r="R453" s="74">
        <f>M453+H453</f>
        <v>0</v>
      </c>
      <c r="S453" s="74">
        <f>N453+I453</f>
        <v>0</v>
      </c>
      <c r="T453" s="54">
        <f>O453+J453</f>
        <v>0</v>
      </c>
      <c r="U453" s="54">
        <f>P453+K453</f>
        <v>0</v>
      </c>
      <c r="V453" s="54">
        <f>Q453+L453</f>
        <v>0</v>
      </c>
      <c r="W453" s="94">
        <f>X453+AA453</f>
        <v>0</v>
      </c>
      <c r="X453" s="94">
        <f>Y453+Z453</f>
        <v>0</v>
      </c>
      <c r="Y453" s="95"/>
      <c r="Z453" s="95"/>
      <c r="AA453" s="95"/>
      <c r="AB453" s="74">
        <f>W453+R453</f>
        <v>0</v>
      </c>
      <c r="AC453" s="74">
        <f>X453+S453</f>
        <v>0</v>
      </c>
      <c r="AD453" s="54">
        <f>Y453+T453</f>
        <v>0</v>
      </c>
      <c r="AE453" s="54">
        <f>Z453+U453</f>
        <v>0</v>
      </c>
      <c r="AF453" s="54">
        <f>AA453+V453</f>
        <v>0</v>
      </c>
      <c r="AG453" s="94">
        <f>AH453+AK453</f>
        <v>2692</v>
      </c>
      <c r="AH453" s="94">
        <f>AI453+AJ453</f>
        <v>0</v>
      </c>
      <c r="AI453" s="95"/>
      <c r="AJ453" s="95"/>
      <c r="AK453" s="95">
        <v>2692</v>
      </c>
      <c r="AL453" s="74">
        <f>AG453+AB453</f>
        <v>2692</v>
      </c>
      <c r="AM453" s="74">
        <f>AH453+AC453</f>
        <v>0</v>
      </c>
      <c r="AN453" s="54">
        <f>AI453+AD453</f>
        <v>0</v>
      </c>
      <c r="AO453" s="54">
        <f>AJ453+AE453</f>
        <v>0</v>
      </c>
      <c r="AP453" s="54">
        <f>AK453+AF453</f>
        <v>2692</v>
      </c>
    </row>
    <row r="454" spans="1:42" s="39" customFormat="1" ht="42.75">
      <c r="A454" s="31"/>
      <c r="B454" s="10" t="s">
        <v>243</v>
      </c>
      <c r="C454" s="27"/>
      <c r="D454" s="15" t="s">
        <v>149</v>
      </c>
      <c r="E454" s="15" t="s">
        <v>144</v>
      </c>
      <c r="F454" s="15">
        <v>5201300</v>
      </c>
      <c r="G454" s="15"/>
      <c r="H454" s="74">
        <f aca="true" t="shared" si="583" ref="H454:Q454">H455+H461</f>
        <v>11361</v>
      </c>
      <c r="I454" s="74">
        <f t="shared" si="583"/>
        <v>0</v>
      </c>
      <c r="J454" s="74">
        <f t="shared" si="583"/>
        <v>0</v>
      </c>
      <c r="K454" s="74">
        <f t="shared" si="583"/>
        <v>0</v>
      </c>
      <c r="L454" s="74">
        <f t="shared" si="583"/>
        <v>11361</v>
      </c>
      <c r="M454" s="94">
        <f t="shared" si="583"/>
        <v>0</v>
      </c>
      <c r="N454" s="94">
        <f t="shared" si="583"/>
        <v>0</v>
      </c>
      <c r="O454" s="94">
        <f t="shared" si="583"/>
        <v>0</v>
      </c>
      <c r="P454" s="94">
        <f t="shared" si="583"/>
        <v>0</v>
      </c>
      <c r="Q454" s="94">
        <f t="shared" si="583"/>
        <v>0</v>
      </c>
      <c r="R454" s="74">
        <f t="shared" si="545"/>
        <v>11361</v>
      </c>
      <c r="S454" s="74">
        <f t="shared" si="546"/>
        <v>0</v>
      </c>
      <c r="T454" s="74">
        <f t="shared" si="547"/>
        <v>0</v>
      </c>
      <c r="U454" s="74">
        <f t="shared" si="548"/>
        <v>0</v>
      </c>
      <c r="V454" s="74">
        <f t="shared" si="549"/>
        <v>11361</v>
      </c>
      <c r="W454" s="94">
        <f>W455+W461</f>
        <v>0</v>
      </c>
      <c r="X454" s="94">
        <f>X455+X461</f>
        <v>0</v>
      </c>
      <c r="Y454" s="94">
        <f>Y455+Y461</f>
        <v>0</v>
      </c>
      <c r="Z454" s="94">
        <f>Z455+Z461</f>
        <v>0</v>
      </c>
      <c r="AA454" s="94">
        <f>AA455+AA461</f>
        <v>0</v>
      </c>
      <c r="AB454" s="74">
        <f t="shared" si="554"/>
        <v>11361</v>
      </c>
      <c r="AC454" s="74">
        <f t="shared" si="555"/>
        <v>0</v>
      </c>
      <c r="AD454" s="74">
        <f t="shared" si="556"/>
        <v>0</v>
      </c>
      <c r="AE454" s="74">
        <f t="shared" si="557"/>
        <v>0</v>
      </c>
      <c r="AF454" s="74">
        <f t="shared" si="558"/>
        <v>11361</v>
      </c>
      <c r="AG454" s="94">
        <f>AG455+AG461</f>
        <v>0</v>
      </c>
      <c r="AH454" s="94">
        <f>AH455+AH461</f>
        <v>0</v>
      </c>
      <c r="AI454" s="94">
        <f>AI455+AI461</f>
        <v>0</v>
      </c>
      <c r="AJ454" s="94">
        <f>AJ455+AJ461</f>
        <v>0</v>
      </c>
      <c r="AK454" s="94">
        <f>AK455+AK461</f>
        <v>0</v>
      </c>
      <c r="AL454" s="74">
        <f t="shared" si="559"/>
        <v>11361</v>
      </c>
      <c r="AM454" s="74">
        <f t="shared" si="560"/>
        <v>0</v>
      </c>
      <c r="AN454" s="74">
        <f t="shared" si="561"/>
        <v>0</v>
      </c>
      <c r="AO454" s="74">
        <f t="shared" si="562"/>
        <v>0</v>
      </c>
      <c r="AP454" s="74">
        <f t="shared" si="563"/>
        <v>11361</v>
      </c>
    </row>
    <row r="455" spans="1:42" s="39" customFormat="1" ht="28.5" customHeight="1" hidden="1">
      <c r="A455" s="31"/>
      <c r="B455" s="10" t="s">
        <v>244</v>
      </c>
      <c r="C455" s="27"/>
      <c r="D455" s="15" t="s">
        <v>149</v>
      </c>
      <c r="E455" s="15" t="s">
        <v>144</v>
      </c>
      <c r="F455" s="15">
        <v>5201310</v>
      </c>
      <c r="G455" s="15"/>
      <c r="H455" s="74">
        <f aca="true" t="shared" si="584" ref="H455:Q455">H456+H458</f>
        <v>0</v>
      </c>
      <c r="I455" s="74">
        <f t="shared" si="584"/>
        <v>0</v>
      </c>
      <c r="J455" s="74">
        <f t="shared" si="584"/>
        <v>0</v>
      </c>
      <c r="K455" s="74">
        <f t="shared" si="584"/>
        <v>0</v>
      </c>
      <c r="L455" s="74">
        <f t="shared" si="584"/>
        <v>0</v>
      </c>
      <c r="M455" s="94">
        <f t="shared" si="584"/>
        <v>0</v>
      </c>
      <c r="N455" s="94">
        <f t="shared" si="584"/>
        <v>0</v>
      </c>
      <c r="O455" s="94">
        <f t="shared" si="584"/>
        <v>0</v>
      </c>
      <c r="P455" s="94">
        <f t="shared" si="584"/>
        <v>0</v>
      </c>
      <c r="Q455" s="94">
        <f t="shared" si="584"/>
        <v>0</v>
      </c>
      <c r="R455" s="74">
        <f t="shared" si="545"/>
        <v>0</v>
      </c>
      <c r="S455" s="74">
        <f t="shared" si="546"/>
        <v>0</v>
      </c>
      <c r="T455" s="74">
        <f t="shared" si="547"/>
        <v>0</v>
      </c>
      <c r="U455" s="74">
        <f t="shared" si="548"/>
        <v>0</v>
      </c>
      <c r="V455" s="74">
        <f t="shared" si="549"/>
        <v>0</v>
      </c>
      <c r="W455" s="94">
        <f>W456+W458</f>
        <v>0</v>
      </c>
      <c r="X455" s="94">
        <f>X456+X458</f>
        <v>0</v>
      </c>
      <c r="Y455" s="94">
        <f>Y456+Y458</f>
        <v>0</v>
      </c>
      <c r="Z455" s="94">
        <f>Z456+Z458</f>
        <v>0</v>
      </c>
      <c r="AA455" s="94">
        <f>AA456+AA458</f>
        <v>0</v>
      </c>
      <c r="AB455" s="74">
        <f t="shared" si="554"/>
        <v>0</v>
      </c>
      <c r="AC455" s="74">
        <f t="shared" si="555"/>
        <v>0</v>
      </c>
      <c r="AD455" s="74">
        <f t="shared" si="556"/>
        <v>0</v>
      </c>
      <c r="AE455" s="74">
        <f t="shared" si="557"/>
        <v>0</v>
      </c>
      <c r="AF455" s="74">
        <f t="shared" si="558"/>
        <v>0</v>
      </c>
      <c r="AG455" s="94">
        <f>AG456+AG458</f>
        <v>0</v>
      </c>
      <c r="AH455" s="94">
        <f>AH456+AH458</f>
        <v>0</v>
      </c>
      <c r="AI455" s="94">
        <f>AI456+AI458</f>
        <v>0</v>
      </c>
      <c r="AJ455" s="94">
        <f>AJ456+AJ458</f>
        <v>0</v>
      </c>
      <c r="AK455" s="94">
        <f>AK456+AK458</f>
        <v>0</v>
      </c>
      <c r="AL455" s="74">
        <f t="shared" si="559"/>
        <v>0</v>
      </c>
      <c r="AM455" s="74">
        <f t="shared" si="560"/>
        <v>0</v>
      </c>
      <c r="AN455" s="74">
        <f t="shared" si="561"/>
        <v>0</v>
      </c>
      <c r="AO455" s="74">
        <f t="shared" si="562"/>
        <v>0</v>
      </c>
      <c r="AP455" s="74">
        <f t="shared" si="563"/>
        <v>0</v>
      </c>
    </row>
    <row r="456" spans="1:42" s="39" customFormat="1" ht="28.5" customHeight="1" hidden="1">
      <c r="A456" s="31"/>
      <c r="B456" s="10" t="s">
        <v>246</v>
      </c>
      <c r="C456" s="27"/>
      <c r="D456" s="15" t="s">
        <v>149</v>
      </c>
      <c r="E456" s="15" t="s">
        <v>144</v>
      </c>
      <c r="F456" s="15" t="s">
        <v>340</v>
      </c>
      <c r="G456" s="15"/>
      <c r="H456" s="74">
        <f aca="true" t="shared" si="585" ref="H456:Q456">H457</f>
        <v>0</v>
      </c>
      <c r="I456" s="74">
        <f t="shared" si="585"/>
        <v>0</v>
      </c>
      <c r="J456" s="74">
        <f t="shared" si="585"/>
        <v>0</v>
      </c>
      <c r="K456" s="74">
        <f t="shared" si="585"/>
        <v>0</v>
      </c>
      <c r="L456" s="74">
        <f t="shared" si="585"/>
        <v>0</v>
      </c>
      <c r="M456" s="94">
        <f t="shared" si="585"/>
        <v>0</v>
      </c>
      <c r="N456" s="94">
        <f t="shared" si="585"/>
        <v>0</v>
      </c>
      <c r="O456" s="94">
        <f t="shared" si="585"/>
        <v>0</v>
      </c>
      <c r="P456" s="94">
        <f t="shared" si="585"/>
        <v>0</v>
      </c>
      <c r="Q456" s="94">
        <f t="shared" si="585"/>
        <v>0</v>
      </c>
      <c r="R456" s="74">
        <f t="shared" si="545"/>
        <v>0</v>
      </c>
      <c r="S456" s="74">
        <f t="shared" si="546"/>
        <v>0</v>
      </c>
      <c r="T456" s="74">
        <f t="shared" si="547"/>
        <v>0</v>
      </c>
      <c r="U456" s="74">
        <f t="shared" si="548"/>
        <v>0</v>
      </c>
      <c r="V456" s="74">
        <f t="shared" si="549"/>
        <v>0</v>
      </c>
      <c r="W456" s="94">
        <f>W457</f>
        <v>0</v>
      </c>
      <c r="X456" s="94">
        <f>X457</f>
        <v>0</v>
      </c>
      <c r="Y456" s="94">
        <f>Y457</f>
        <v>0</v>
      </c>
      <c r="Z456" s="94">
        <f>Z457</f>
        <v>0</v>
      </c>
      <c r="AA456" s="94">
        <f>AA457</f>
        <v>0</v>
      </c>
      <c r="AB456" s="74">
        <f t="shared" si="554"/>
        <v>0</v>
      </c>
      <c r="AC456" s="74">
        <f t="shared" si="555"/>
        <v>0</v>
      </c>
      <c r="AD456" s="74">
        <f t="shared" si="556"/>
        <v>0</v>
      </c>
      <c r="AE456" s="74">
        <f t="shared" si="557"/>
        <v>0</v>
      </c>
      <c r="AF456" s="74">
        <f t="shared" si="558"/>
        <v>0</v>
      </c>
      <c r="AG456" s="94">
        <f>AG457</f>
        <v>0</v>
      </c>
      <c r="AH456" s="94">
        <f>AH457</f>
        <v>0</v>
      </c>
      <c r="AI456" s="94">
        <f>AI457</f>
        <v>0</v>
      </c>
      <c r="AJ456" s="94">
        <f>AJ457</f>
        <v>0</v>
      </c>
      <c r="AK456" s="94">
        <f>AK457</f>
        <v>0</v>
      </c>
      <c r="AL456" s="74">
        <f t="shared" si="559"/>
        <v>0</v>
      </c>
      <c r="AM456" s="74">
        <f t="shared" si="560"/>
        <v>0</v>
      </c>
      <c r="AN456" s="74">
        <f t="shared" si="561"/>
        <v>0</v>
      </c>
      <c r="AO456" s="74">
        <f t="shared" si="562"/>
        <v>0</v>
      </c>
      <c r="AP456" s="74">
        <f t="shared" si="563"/>
        <v>0</v>
      </c>
    </row>
    <row r="457" spans="1:42" s="39" customFormat="1" ht="14.25" customHeight="1" hidden="1">
      <c r="A457" s="31"/>
      <c r="B457" s="10" t="s">
        <v>237</v>
      </c>
      <c r="C457" s="27"/>
      <c r="D457" s="15" t="s">
        <v>149</v>
      </c>
      <c r="E457" s="15" t="s">
        <v>144</v>
      </c>
      <c r="F457" s="15" t="s">
        <v>340</v>
      </c>
      <c r="G457" s="15" t="s">
        <v>146</v>
      </c>
      <c r="H457" s="74">
        <f>I457+L457</f>
        <v>0</v>
      </c>
      <c r="I457" s="74">
        <f>J457+K457</f>
        <v>0</v>
      </c>
      <c r="J457" s="54"/>
      <c r="K457" s="54"/>
      <c r="L457" s="54"/>
      <c r="M457" s="94">
        <f>N457+Q457</f>
        <v>0</v>
      </c>
      <c r="N457" s="94">
        <f>O457+P457</f>
        <v>0</v>
      </c>
      <c r="O457" s="95"/>
      <c r="P457" s="95"/>
      <c r="Q457" s="95"/>
      <c r="R457" s="74">
        <f t="shared" si="545"/>
        <v>0</v>
      </c>
      <c r="S457" s="74">
        <f t="shared" si="546"/>
        <v>0</v>
      </c>
      <c r="T457" s="54">
        <f t="shared" si="547"/>
        <v>0</v>
      </c>
      <c r="U457" s="54">
        <f t="shared" si="548"/>
        <v>0</v>
      </c>
      <c r="V457" s="54">
        <f t="shared" si="549"/>
        <v>0</v>
      </c>
      <c r="W457" s="94">
        <f>X457+AA457</f>
        <v>0</v>
      </c>
      <c r="X457" s="94">
        <f>Y457+Z457</f>
        <v>0</v>
      </c>
      <c r="Y457" s="95"/>
      <c r="Z457" s="95"/>
      <c r="AA457" s="95"/>
      <c r="AB457" s="74">
        <f t="shared" si="554"/>
        <v>0</v>
      </c>
      <c r="AC457" s="74">
        <f t="shared" si="555"/>
        <v>0</v>
      </c>
      <c r="AD457" s="54">
        <f t="shared" si="556"/>
        <v>0</v>
      </c>
      <c r="AE457" s="54">
        <f t="shared" si="557"/>
        <v>0</v>
      </c>
      <c r="AF457" s="54">
        <f t="shared" si="558"/>
        <v>0</v>
      </c>
      <c r="AG457" s="94">
        <f>AH457+AK457</f>
        <v>0</v>
      </c>
      <c r="AH457" s="94">
        <f>AI457+AJ457</f>
        <v>0</v>
      </c>
      <c r="AI457" s="95"/>
      <c r="AJ457" s="95"/>
      <c r="AK457" s="95"/>
      <c r="AL457" s="74">
        <f t="shared" si="559"/>
        <v>0</v>
      </c>
      <c r="AM457" s="74">
        <f t="shared" si="560"/>
        <v>0</v>
      </c>
      <c r="AN457" s="54">
        <f t="shared" si="561"/>
        <v>0</v>
      </c>
      <c r="AO457" s="54">
        <f t="shared" si="562"/>
        <v>0</v>
      </c>
      <c r="AP457" s="54">
        <f t="shared" si="563"/>
        <v>0</v>
      </c>
    </row>
    <row r="458" spans="1:42" s="39" customFormat="1" ht="14.25" customHeight="1" hidden="1">
      <c r="A458" s="31"/>
      <c r="B458" s="10" t="s">
        <v>247</v>
      </c>
      <c r="C458" s="27"/>
      <c r="D458" s="15" t="s">
        <v>149</v>
      </c>
      <c r="E458" s="15" t="s">
        <v>144</v>
      </c>
      <c r="F458" s="15">
        <v>5201312</v>
      </c>
      <c r="G458" s="15"/>
      <c r="H458" s="74">
        <f>H459</f>
        <v>0</v>
      </c>
      <c r="I458" s="74">
        <f>I459</f>
        <v>0</v>
      </c>
      <c r="J458" s="54"/>
      <c r="K458" s="54"/>
      <c r="L458" s="54"/>
      <c r="M458" s="94">
        <f>M459</f>
        <v>0</v>
      </c>
      <c r="N458" s="94">
        <f>N459</f>
        <v>0</v>
      </c>
      <c r="O458" s="95"/>
      <c r="P458" s="95"/>
      <c r="Q458" s="95"/>
      <c r="R458" s="74">
        <f t="shared" si="545"/>
        <v>0</v>
      </c>
      <c r="S458" s="74">
        <f t="shared" si="546"/>
        <v>0</v>
      </c>
      <c r="T458" s="54">
        <f t="shared" si="547"/>
        <v>0</v>
      </c>
      <c r="U458" s="54">
        <f t="shared" si="548"/>
        <v>0</v>
      </c>
      <c r="V458" s="54">
        <f t="shared" si="549"/>
        <v>0</v>
      </c>
      <c r="W458" s="94">
        <f>W459</f>
        <v>0</v>
      </c>
      <c r="X458" s="94">
        <f>X459</f>
        <v>0</v>
      </c>
      <c r="Y458" s="95"/>
      <c r="Z458" s="95"/>
      <c r="AA458" s="95"/>
      <c r="AB458" s="74">
        <f t="shared" si="554"/>
        <v>0</v>
      </c>
      <c r="AC458" s="74">
        <f t="shared" si="555"/>
        <v>0</v>
      </c>
      <c r="AD458" s="54">
        <f t="shared" si="556"/>
        <v>0</v>
      </c>
      <c r="AE458" s="54">
        <f t="shared" si="557"/>
        <v>0</v>
      </c>
      <c r="AF458" s="54">
        <f t="shared" si="558"/>
        <v>0</v>
      </c>
      <c r="AG458" s="94">
        <f>AG459</f>
        <v>0</v>
      </c>
      <c r="AH458" s="94">
        <f>AH459</f>
        <v>0</v>
      </c>
      <c r="AI458" s="95"/>
      <c r="AJ458" s="95"/>
      <c r="AK458" s="95"/>
      <c r="AL458" s="74">
        <f t="shared" si="559"/>
        <v>0</v>
      </c>
      <c r="AM458" s="74">
        <f t="shared" si="560"/>
        <v>0</v>
      </c>
      <c r="AN458" s="54">
        <f t="shared" si="561"/>
        <v>0</v>
      </c>
      <c r="AO458" s="54">
        <f t="shared" si="562"/>
        <v>0</v>
      </c>
      <c r="AP458" s="54">
        <f t="shared" si="563"/>
        <v>0</v>
      </c>
    </row>
    <row r="459" spans="1:42" s="39" customFormat="1" ht="28.5" customHeight="1" hidden="1">
      <c r="A459" s="31"/>
      <c r="B459" s="10" t="s">
        <v>165</v>
      </c>
      <c r="C459" s="27"/>
      <c r="D459" s="15" t="s">
        <v>149</v>
      </c>
      <c r="E459" s="15" t="s">
        <v>144</v>
      </c>
      <c r="F459" s="15">
        <v>5201312</v>
      </c>
      <c r="G459" s="15" t="s">
        <v>166</v>
      </c>
      <c r="H459" s="74">
        <f>I459+L459</f>
        <v>0</v>
      </c>
      <c r="I459" s="74">
        <f>J459+K459</f>
        <v>0</v>
      </c>
      <c r="J459" s="54"/>
      <c r="K459" s="54"/>
      <c r="L459" s="54"/>
      <c r="M459" s="94">
        <f>N459+Q459</f>
        <v>0</v>
      </c>
      <c r="N459" s="94">
        <f>O459+P459</f>
        <v>0</v>
      </c>
      <c r="O459" s="95"/>
      <c r="P459" s="95"/>
      <c r="Q459" s="95"/>
      <c r="R459" s="74">
        <f t="shared" si="545"/>
        <v>0</v>
      </c>
      <c r="S459" s="74">
        <f t="shared" si="546"/>
        <v>0</v>
      </c>
      <c r="T459" s="54">
        <f t="shared" si="547"/>
        <v>0</v>
      </c>
      <c r="U459" s="54">
        <f t="shared" si="548"/>
        <v>0</v>
      </c>
      <c r="V459" s="54">
        <f t="shared" si="549"/>
        <v>0</v>
      </c>
      <c r="W459" s="94">
        <f>X459+AA459</f>
        <v>0</v>
      </c>
      <c r="X459" s="94">
        <f>Y459+Z459</f>
        <v>0</v>
      </c>
      <c r="Y459" s="95"/>
      <c r="Z459" s="95"/>
      <c r="AA459" s="95"/>
      <c r="AB459" s="74">
        <f t="shared" si="554"/>
        <v>0</v>
      </c>
      <c r="AC459" s="74">
        <f t="shared" si="555"/>
        <v>0</v>
      </c>
      <c r="AD459" s="54">
        <f t="shared" si="556"/>
        <v>0</v>
      </c>
      <c r="AE459" s="54">
        <f t="shared" si="557"/>
        <v>0</v>
      </c>
      <c r="AF459" s="54">
        <f t="shared" si="558"/>
        <v>0</v>
      </c>
      <c r="AG459" s="94">
        <f>AH459+AK459</f>
        <v>0</v>
      </c>
      <c r="AH459" s="94">
        <f>AI459+AJ459</f>
        <v>0</v>
      </c>
      <c r="AI459" s="95"/>
      <c r="AJ459" s="95"/>
      <c r="AK459" s="95"/>
      <c r="AL459" s="74">
        <f t="shared" si="559"/>
        <v>0</v>
      </c>
      <c r="AM459" s="74">
        <f t="shared" si="560"/>
        <v>0</v>
      </c>
      <c r="AN459" s="54">
        <f t="shared" si="561"/>
        <v>0</v>
      </c>
      <c r="AO459" s="54">
        <f t="shared" si="562"/>
        <v>0</v>
      </c>
      <c r="AP459" s="54">
        <f t="shared" si="563"/>
        <v>0</v>
      </c>
    </row>
    <row r="460" spans="1:42" s="39" customFormat="1" ht="28.5">
      <c r="A460" s="31"/>
      <c r="B460" s="10" t="s">
        <v>18</v>
      </c>
      <c r="C460" s="27"/>
      <c r="D460" s="15" t="s">
        <v>149</v>
      </c>
      <c r="E460" s="15" t="s">
        <v>144</v>
      </c>
      <c r="F460" s="15" t="s">
        <v>339</v>
      </c>
      <c r="G460" s="15"/>
      <c r="H460" s="54">
        <f aca="true" t="shared" si="586" ref="H460:Q460">H461</f>
        <v>11361</v>
      </c>
      <c r="I460" s="54">
        <f t="shared" si="586"/>
        <v>0</v>
      </c>
      <c r="J460" s="54">
        <f t="shared" si="586"/>
        <v>0</v>
      </c>
      <c r="K460" s="54">
        <f t="shared" si="586"/>
        <v>0</v>
      </c>
      <c r="L460" s="54">
        <f t="shared" si="586"/>
        <v>11361</v>
      </c>
      <c r="M460" s="95">
        <f t="shared" si="586"/>
        <v>0</v>
      </c>
      <c r="N460" s="95">
        <f t="shared" si="586"/>
        <v>0</v>
      </c>
      <c r="O460" s="95">
        <f t="shared" si="586"/>
        <v>0</v>
      </c>
      <c r="P460" s="95">
        <f t="shared" si="586"/>
        <v>0</v>
      </c>
      <c r="Q460" s="95">
        <f t="shared" si="586"/>
        <v>0</v>
      </c>
      <c r="R460" s="54">
        <f t="shared" si="545"/>
        <v>11361</v>
      </c>
      <c r="S460" s="54">
        <f t="shared" si="546"/>
        <v>0</v>
      </c>
      <c r="T460" s="54">
        <f t="shared" si="547"/>
        <v>0</v>
      </c>
      <c r="U460" s="54">
        <f t="shared" si="548"/>
        <v>0</v>
      </c>
      <c r="V460" s="54">
        <f t="shared" si="549"/>
        <v>11361</v>
      </c>
      <c r="W460" s="95">
        <f>W461</f>
        <v>0</v>
      </c>
      <c r="X460" s="95">
        <f>X461</f>
        <v>0</v>
      </c>
      <c r="Y460" s="95">
        <f>Y461</f>
        <v>0</v>
      </c>
      <c r="Z460" s="95">
        <f>Z461</f>
        <v>0</v>
      </c>
      <c r="AA460" s="95">
        <f>AA461</f>
        <v>0</v>
      </c>
      <c r="AB460" s="54">
        <f t="shared" si="554"/>
        <v>11361</v>
      </c>
      <c r="AC460" s="54">
        <f t="shared" si="555"/>
        <v>0</v>
      </c>
      <c r="AD460" s="54">
        <f t="shared" si="556"/>
        <v>0</v>
      </c>
      <c r="AE460" s="54">
        <f t="shared" si="557"/>
        <v>0</v>
      </c>
      <c r="AF460" s="54">
        <f t="shared" si="558"/>
        <v>11361</v>
      </c>
      <c r="AG460" s="95">
        <f>AG461</f>
        <v>0</v>
      </c>
      <c r="AH460" s="95">
        <f>AH461</f>
        <v>0</v>
      </c>
      <c r="AI460" s="95">
        <f>AI461</f>
        <v>0</v>
      </c>
      <c r="AJ460" s="95">
        <f>AJ461</f>
        <v>0</v>
      </c>
      <c r="AK460" s="95">
        <f>AK461</f>
        <v>0</v>
      </c>
      <c r="AL460" s="54">
        <f t="shared" si="559"/>
        <v>11361</v>
      </c>
      <c r="AM460" s="54">
        <f t="shared" si="560"/>
        <v>0</v>
      </c>
      <c r="AN460" s="54">
        <f t="shared" si="561"/>
        <v>0</v>
      </c>
      <c r="AO460" s="54">
        <f t="shared" si="562"/>
        <v>0</v>
      </c>
      <c r="AP460" s="54">
        <f t="shared" si="563"/>
        <v>11361</v>
      </c>
    </row>
    <row r="461" spans="1:42" s="39" customFormat="1" ht="14.25">
      <c r="A461" s="31"/>
      <c r="B461" s="10" t="s">
        <v>237</v>
      </c>
      <c r="C461" s="27"/>
      <c r="D461" s="15" t="s">
        <v>149</v>
      </c>
      <c r="E461" s="15" t="s">
        <v>144</v>
      </c>
      <c r="F461" s="15" t="s">
        <v>339</v>
      </c>
      <c r="G461" s="15" t="s">
        <v>146</v>
      </c>
      <c r="H461" s="74">
        <f>I461+L461</f>
        <v>11361</v>
      </c>
      <c r="I461" s="74">
        <f>J461+K461</f>
        <v>0</v>
      </c>
      <c r="J461" s="54"/>
      <c r="K461" s="54"/>
      <c r="L461" s="54">
        <v>11361</v>
      </c>
      <c r="M461" s="94">
        <f>N461+Q461</f>
        <v>0</v>
      </c>
      <c r="N461" s="94">
        <f>O461+P461</f>
        <v>0</v>
      </c>
      <c r="O461" s="95"/>
      <c r="P461" s="95"/>
      <c r="Q461" s="95"/>
      <c r="R461" s="74">
        <f t="shared" si="545"/>
        <v>11361</v>
      </c>
      <c r="S461" s="74">
        <f t="shared" si="546"/>
        <v>0</v>
      </c>
      <c r="T461" s="54">
        <f t="shared" si="547"/>
        <v>0</v>
      </c>
      <c r="U461" s="54">
        <f t="shared" si="548"/>
        <v>0</v>
      </c>
      <c r="V461" s="54">
        <f t="shared" si="549"/>
        <v>11361</v>
      </c>
      <c r="W461" s="94">
        <f>X461+AA461</f>
        <v>0</v>
      </c>
      <c r="X461" s="94">
        <f>Y461+Z461</f>
        <v>0</v>
      </c>
      <c r="Y461" s="95"/>
      <c r="Z461" s="95"/>
      <c r="AA461" s="95"/>
      <c r="AB461" s="74">
        <f t="shared" si="554"/>
        <v>11361</v>
      </c>
      <c r="AC461" s="74">
        <f t="shared" si="555"/>
        <v>0</v>
      </c>
      <c r="AD461" s="54">
        <f t="shared" si="556"/>
        <v>0</v>
      </c>
      <c r="AE461" s="54">
        <f t="shared" si="557"/>
        <v>0</v>
      </c>
      <c r="AF461" s="54">
        <f t="shared" si="558"/>
        <v>11361</v>
      </c>
      <c r="AG461" s="94">
        <f>AH461+AK461</f>
        <v>0</v>
      </c>
      <c r="AH461" s="94">
        <f>AI461+AJ461</f>
        <v>0</v>
      </c>
      <c r="AI461" s="95"/>
      <c r="AJ461" s="95"/>
      <c r="AK461" s="95"/>
      <c r="AL461" s="74">
        <f t="shared" si="559"/>
        <v>11361</v>
      </c>
      <c r="AM461" s="74">
        <f t="shared" si="560"/>
        <v>0</v>
      </c>
      <c r="AN461" s="54">
        <f t="shared" si="561"/>
        <v>0</v>
      </c>
      <c r="AO461" s="54">
        <f t="shared" si="562"/>
        <v>0</v>
      </c>
      <c r="AP461" s="54">
        <f t="shared" si="563"/>
        <v>11361</v>
      </c>
    </row>
    <row r="462" spans="1:42" s="39" customFormat="1" ht="28.5" customHeight="1" hidden="1">
      <c r="A462" s="31"/>
      <c r="B462" s="10" t="s">
        <v>245</v>
      </c>
      <c r="C462" s="27"/>
      <c r="D462" s="15" t="s">
        <v>149</v>
      </c>
      <c r="E462" s="15" t="s">
        <v>144</v>
      </c>
      <c r="F462" s="15">
        <v>5203010</v>
      </c>
      <c r="G462" s="15"/>
      <c r="H462" s="74">
        <f>H463+H465</f>
        <v>0</v>
      </c>
      <c r="I462" s="74">
        <f>I463+I465</f>
        <v>0</v>
      </c>
      <c r="J462" s="54"/>
      <c r="K462" s="54"/>
      <c r="L462" s="54"/>
      <c r="M462" s="94">
        <f>M463+M465</f>
        <v>0</v>
      </c>
      <c r="N462" s="94">
        <f>N463+N465</f>
        <v>0</v>
      </c>
      <c r="O462" s="95"/>
      <c r="P462" s="95"/>
      <c r="Q462" s="95"/>
      <c r="R462" s="74">
        <f t="shared" si="545"/>
        <v>0</v>
      </c>
      <c r="S462" s="74">
        <f t="shared" si="546"/>
        <v>0</v>
      </c>
      <c r="T462" s="54">
        <f t="shared" si="547"/>
        <v>0</v>
      </c>
      <c r="U462" s="54">
        <f t="shared" si="548"/>
        <v>0</v>
      </c>
      <c r="V462" s="54">
        <f t="shared" si="549"/>
        <v>0</v>
      </c>
      <c r="W462" s="94">
        <f>W463+W465</f>
        <v>0</v>
      </c>
      <c r="X462" s="94">
        <f>X463+X465</f>
        <v>0</v>
      </c>
      <c r="Y462" s="95"/>
      <c r="Z462" s="95"/>
      <c r="AA462" s="95"/>
      <c r="AB462" s="74">
        <f t="shared" si="554"/>
        <v>0</v>
      </c>
      <c r="AC462" s="74">
        <f t="shared" si="555"/>
        <v>0</v>
      </c>
      <c r="AD462" s="54">
        <f t="shared" si="556"/>
        <v>0</v>
      </c>
      <c r="AE462" s="54">
        <f t="shared" si="557"/>
        <v>0</v>
      </c>
      <c r="AF462" s="54">
        <f t="shared" si="558"/>
        <v>0</v>
      </c>
      <c r="AG462" s="94">
        <f>AG463+AG465</f>
        <v>0</v>
      </c>
      <c r="AH462" s="94">
        <f>AH463+AH465</f>
        <v>0</v>
      </c>
      <c r="AI462" s="95"/>
      <c r="AJ462" s="95"/>
      <c r="AK462" s="95"/>
      <c r="AL462" s="74">
        <f t="shared" si="559"/>
        <v>0</v>
      </c>
      <c r="AM462" s="74">
        <f t="shared" si="560"/>
        <v>0</v>
      </c>
      <c r="AN462" s="54">
        <f t="shared" si="561"/>
        <v>0</v>
      </c>
      <c r="AO462" s="54">
        <f t="shared" si="562"/>
        <v>0</v>
      </c>
      <c r="AP462" s="54">
        <f t="shared" si="563"/>
        <v>0</v>
      </c>
    </row>
    <row r="463" spans="1:42" s="39" customFormat="1" ht="28.5" customHeight="1" hidden="1">
      <c r="A463" s="31"/>
      <c r="B463" s="10" t="s">
        <v>248</v>
      </c>
      <c r="C463" s="27"/>
      <c r="D463" s="15" t="s">
        <v>149</v>
      </c>
      <c r="E463" s="15" t="s">
        <v>144</v>
      </c>
      <c r="F463" s="15">
        <v>5203011</v>
      </c>
      <c r="G463" s="15"/>
      <c r="H463" s="74">
        <f>H464</f>
        <v>0</v>
      </c>
      <c r="I463" s="74">
        <f>I464</f>
        <v>0</v>
      </c>
      <c r="J463" s="54"/>
      <c r="K463" s="54"/>
      <c r="L463" s="54"/>
      <c r="M463" s="94">
        <f>M464</f>
        <v>0</v>
      </c>
      <c r="N463" s="94">
        <f>N464</f>
        <v>0</v>
      </c>
      <c r="O463" s="95"/>
      <c r="P463" s="95"/>
      <c r="Q463" s="95"/>
      <c r="R463" s="74">
        <f t="shared" si="545"/>
        <v>0</v>
      </c>
      <c r="S463" s="74">
        <f t="shared" si="546"/>
        <v>0</v>
      </c>
      <c r="T463" s="54">
        <f t="shared" si="547"/>
        <v>0</v>
      </c>
      <c r="U463" s="54">
        <f t="shared" si="548"/>
        <v>0</v>
      </c>
      <c r="V463" s="54">
        <f t="shared" si="549"/>
        <v>0</v>
      </c>
      <c r="W463" s="94">
        <f>W464</f>
        <v>0</v>
      </c>
      <c r="X463" s="94">
        <f>X464</f>
        <v>0</v>
      </c>
      <c r="Y463" s="95"/>
      <c r="Z463" s="95"/>
      <c r="AA463" s="95"/>
      <c r="AB463" s="74">
        <f t="shared" si="554"/>
        <v>0</v>
      </c>
      <c r="AC463" s="74">
        <f t="shared" si="555"/>
        <v>0</v>
      </c>
      <c r="AD463" s="54">
        <f t="shared" si="556"/>
        <v>0</v>
      </c>
      <c r="AE463" s="54">
        <f t="shared" si="557"/>
        <v>0</v>
      </c>
      <c r="AF463" s="54">
        <f t="shared" si="558"/>
        <v>0</v>
      </c>
      <c r="AG463" s="94">
        <f>AG464</f>
        <v>0</v>
      </c>
      <c r="AH463" s="94">
        <f>AH464</f>
        <v>0</v>
      </c>
      <c r="AI463" s="95"/>
      <c r="AJ463" s="95"/>
      <c r="AK463" s="95"/>
      <c r="AL463" s="74">
        <f t="shared" si="559"/>
        <v>0</v>
      </c>
      <c r="AM463" s="74">
        <f t="shared" si="560"/>
        <v>0</v>
      </c>
      <c r="AN463" s="54">
        <f t="shared" si="561"/>
        <v>0</v>
      </c>
      <c r="AO463" s="54">
        <f t="shared" si="562"/>
        <v>0</v>
      </c>
      <c r="AP463" s="54">
        <f t="shared" si="563"/>
        <v>0</v>
      </c>
    </row>
    <row r="464" spans="1:42" s="39" customFormat="1" ht="14.25" customHeight="1" hidden="1">
      <c r="A464" s="31"/>
      <c r="B464" s="10" t="s">
        <v>237</v>
      </c>
      <c r="C464" s="27"/>
      <c r="D464" s="15" t="s">
        <v>149</v>
      </c>
      <c r="E464" s="15" t="s">
        <v>144</v>
      </c>
      <c r="F464" s="15">
        <v>5203011</v>
      </c>
      <c r="G464" s="15" t="s">
        <v>146</v>
      </c>
      <c r="H464" s="74">
        <f>I464+L464</f>
        <v>0</v>
      </c>
      <c r="I464" s="74">
        <f>J464+K464</f>
        <v>0</v>
      </c>
      <c r="J464" s="54"/>
      <c r="K464" s="54"/>
      <c r="L464" s="54"/>
      <c r="M464" s="94">
        <f>N464+Q464</f>
        <v>0</v>
      </c>
      <c r="N464" s="94">
        <f>O464+P464</f>
        <v>0</v>
      </c>
      <c r="O464" s="95"/>
      <c r="P464" s="95"/>
      <c r="Q464" s="95"/>
      <c r="R464" s="74">
        <f t="shared" si="545"/>
        <v>0</v>
      </c>
      <c r="S464" s="74">
        <f t="shared" si="546"/>
        <v>0</v>
      </c>
      <c r="T464" s="54">
        <f t="shared" si="547"/>
        <v>0</v>
      </c>
      <c r="U464" s="54">
        <f t="shared" si="548"/>
        <v>0</v>
      </c>
      <c r="V464" s="54">
        <f t="shared" si="549"/>
        <v>0</v>
      </c>
      <c r="W464" s="94">
        <f>X464+AA464</f>
        <v>0</v>
      </c>
      <c r="X464" s="94">
        <f>Y464+Z464</f>
        <v>0</v>
      </c>
      <c r="Y464" s="95"/>
      <c r="Z464" s="95"/>
      <c r="AA464" s="95"/>
      <c r="AB464" s="74">
        <f t="shared" si="554"/>
        <v>0</v>
      </c>
      <c r="AC464" s="74">
        <f t="shared" si="555"/>
        <v>0</v>
      </c>
      <c r="AD464" s="54">
        <f t="shared" si="556"/>
        <v>0</v>
      </c>
      <c r="AE464" s="54">
        <f t="shared" si="557"/>
        <v>0</v>
      </c>
      <c r="AF464" s="54">
        <f t="shared" si="558"/>
        <v>0</v>
      </c>
      <c r="AG464" s="94">
        <f>AH464+AK464</f>
        <v>0</v>
      </c>
      <c r="AH464" s="94">
        <f>AI464+AJ464</f>
        <v>0</v>
      </c>
      <c r="AI464" s="95"/>
      <c r="AJ464" s="95"/>
      <c r="AK464" s="95"/>
      <c r="AL464" s="74">
        <f t="shared" si="559"/>
        <v>0</v>
      </c>
      <c r="AM464" s="74">
        <f t="shared" si="560"/>
        <v>0</v>
      </c>
      <c r="AN464" s="54">
        <f t="shared" si="561"/>
        <v>0</v>
      </c>
      <c r="AO464" s="54">
        <f t="shared" si="562"/>
        <v>0</v>
      </c>
      <c r="AP464" s="54">
        <f t="shared" si="563"/>
        <v>0</v>
      </c>
    </row>
    <row r="465" spans="1:42" s="39" customFormat="1" ht="14.25" customHeight="1" hidden="1">
      <c r="A465" s="31"/>
      <c r="B465" s="10" t="s">
        <v>249</v>
      </c>
      <c r="C465" s="27"/>
      <c r="D465" s="15" t="s">
        <v>149</v>
      </c>
      <c r="E465" s="15" t="s">
        <v>144</v>
      </c>
      <c r="F465" s="15">
        <v>5203012</v>
      </c>
      <c r="G465" s="15"/>
      <c r="H465" s="74">
        <f>H466</f>
        <v>0</v>
      </c>
      <c r="I465" s="74">
        <f>I466</f>
        <v>0</v>
      </c>
      <c r="J465" s="54"/>
      <c r="K465" s="54"/>
      <c r="L465" s="54"/>
      <c r="M465" s="94">
        <f>M466</f>
        <v>0</v>
      </c>
      <c r="N465" s="94">
        <f>N466</f>
        <v>0</v>
      </c>
      <c r="O465" s="95"/>
      <c r="P465" s="95"/>
      <c r="Q465" s="95"/>
      <c r="R465" s="74">
        <f t="shared" si="545"/>
        <v>0</v>
      </c>
      <c r="S465" s="74">
        <f t="shared" si="546"/>
        <v>0</v>
      </c>
      <c r="T465" s="54">
        <f t="shared" si="547"/>
        <v>0</v>
      </c>
      <c r="U465" s="54">
        <f t="shared" si="548"/>
        <v>0</v>
      </c>
      <c r="V465" s="54">
        <f t="shared" si="549"/>
        <v>0</v>
      </c>
      <c r="W465" s="94">
        <f>W466</f>
        <v>0</v>
      </c>
      <c r="X465" s="94">
        <f>X466</f>
        <v>0</v>
      </c>
      <c r="Y465" s="95"/>
      <c r="Z465" s="95"/>
      <c r="AA465" s="95"/>
      <c r="AB465" s="74">
        <f t="shared" si="554"/>
        <v>0</v>
      </c>
      <c r="AC465" s="74">
        <f t="shared" si="555"/>
        <v>0</v>
      </c>
      <c r="AD465" s="54">
        <f t="shared" si="556"/>
        <v>0</v>
      </c>
      <c r="AE465" s="54">
        <f t="shared" si="557"/>
        <v>0</v>
      </c>
      <c r="AF465" s="54">
        <f t="shared" si="558"/>
        <v>0</v>
      </c>
      <c r="AG465" s="94">
        <f>AG466</f>
        <v>0</v>
      </c>
      <c r="AH465" s="94">
        <f>AH466</f>
        <v>0</v>
      </c>
      <c r="AI465" s="95"/>
      <c r="AJ465" s="95"/>
      <c r="AK465" s="95"/>
      <c r="AL465" s="74">
        <f t="shared" si="559"/>
        <v>0</v>
      </c>
      <c r="AM465" s="74">
        <f t="shared" si="560"/>
        <v>0</v>
      </c>
      <c r="AN465" s="54">
        <f t="shared" si="561"/>
        <v>0</v>
      </c>
      <c r="AO465" s="54">
        <f t="shared" si="562"/>
        <v>0</v>
      </c>
      <c r="AP465" s="54">
        <f t="shared" si="563"/>
        <v>0</v>
      </c>
    </row>
    <row r="466" spans="1:42" s="39" customFormat="1" ht="28.5" customHeight="1" hidden="1">
      <c r="A466" s="31"/>
      <c r="B466" s="10" t="s">
        <v>165</v>
      </c>
      <c r="C466" s="27"/>
      <c r="D466" s="15" t="s">
        <v>149</v>
      </c>
      <c r="E466" s="15" t="s">
        <v>144</v>
      </c>
      <c r="F466" s="15">
        <v>5203012</v>
      </c>
      <c r="G466" s="15" t="s">
        <v>166</v>
      </c>
      <c r="H466" s="74">
        <f>I466+L466</f>
        <v>0</v>
      </c>
      <c r="I466" s="74">
        <f>J466+K466</f>
        <v>0</v>
      </c>
      <c r="J466" s="54"/>
      <c r="K466" s="54"/>
      <c r="L466" s="54"/>
      <c r="M466" s="94">
        <f>N466+Q466</f>
        <v>0</v>
      </c>
      <c r="N466" s="94">
        <f>O466+P466</f>
        <v>0</v>
      </c>
      <c r="O466" s="95"/>
      <c r="P466" s="95"/>
      <c r="Q466" s="95"/>
      <c r="R466" s="74">
        <f t="shared" si="545"/>
        <v>0</v>
      </c>
      <c r="S466" s="74">
        <f t="shared" si="546"/>
        <v>0</v>
      </c>
      <c r="T466" s="54">
        <f t="shared" si="547"/>
        <v>0</v>
      </c>
      <c r="U466" s="54">
        <f t="shared" si="548"/>
        <v>0</v>
      </c>
      <c r="V466" s="54">
        <f t="shared" si="549"/>
        <v>0</v>
      </c>
      <c r="W466" s="94">
        <f>X466+AA466</f>
        <v>0</v>
      </c>
      <c r="X466" s="94">
        <f>Y466+Z466</f>
        <v>0</v>
      </c>
      <c r="Y466" s="95"/>
      <c r="Z466" s="95"/>
      <c r="AA466" s="95"/>
      <c r="AB466" s="74">
        <f t="shared" si="554"/>
        <v>0</v>
      </c>
      <c r="AC466" s="74">
        <f t="shared" si="555"/>
        <v>0</v>
      </c>
      <c r="AD466" s="54">
        <f t="shared" si="556"/>
        <v>0</v>
      </c>
      <c r="AE466" s="54">
        <f t="shared" si="557"/>
        <v>0</v>
      </c>
      <c r="AF466" s="54">
        <f t="shared" si="558"/>
        <v>0</v>
      </c>
      <c r="AG466" s="94">
        <f>AH466+AK466</f>
        <v>0</v>
      </c>
      <c r="AH466" s="94">
        <f>AI466+AJ466</f>
        <v>0</v>
      </c>
      <c r="AI466" s="95"/>
      <c r="AJ466" s="95"/>
      <c r="AK466" s="95"/>
      <c r="AL466" s="74">
        <f t="shared" si="559"/>
        <v>0</v>
      </c>
      <c r="AM466" s="74">
        <f t="shared" si="560"/>
        <v>0</v>
      </c>
      <c r="AN466" s="54">
        <f t="shared" si="561"/>
        <v>0</v>
      </c>
      <c r="AO466" s="54">
        <f t="shared" si="562"/>
        <v>0</v>
      </c>
      <c r="AP466" s="54">
        <f t="shared" si="563"/>
        <v>0</v>
      </c>
    </row>
    <row r="467" spans="1:42" s="39" customFormat="1" ht="28.5">
      <c r="A467" s="29"/>
      <c r="B467" s="8" t="s">
        <v>19</v>
      </c>
      <c r="C467" s="27"/>
      <c r="D467" s="13" t="s">
        <v>149</v>
      </c>
      <c r="E467" s="13" t="s">
        <v>113</v>
      </c>
      <c r="F467" s="13"/>
      <c r="G467" s="13"/>
      <c r="H467" s="76">
        <f>H468</f>
        <v>9409</v>
      </c>
      <c r="I467" s="76">
        <f>I468</f>
        <v>6312</v>
      </c>
      <c r="J467" s="76">
        <f aca="true" t="shared" si="587" ref="I467:L469">J468</f>
        <v>6312</v>
      </c>
      <c r="K467" s="76">
        <f t="shared" si="587"/>
        <v>0</v>
      </c>
      <c r="L467" s="76">
        <f t="shared" si="587"/>
        <v>3097</v>
      </c>
      <c r="M467" s="109">
        <f>M468</f>
        <v>0</v>
      </c>
      <c r="N467" s="109">
        <f>N468</f>
        <v>0</v>
      </c>
      <c r="O467" s="109">
        <f aca="true" t="shared" si="588" ref="N467:Q469">O468</f>
        <v>0</v>
      </c>
      <c r="P467" s="109">
        <f t="shared" si="588"/>
        <v>0</v>
      </c>
      <c r="Q467" s="109">
        <f t="shared" si="588"/>
        <v>0</v>
      </c>
      <c r="R467" s="76">
        <f t="shared" si="545"/>
        <v>9409</v>
      </c>
      <c r="S467" s="76">
        <f t="shared" si="546"/>
        <v>6312</v>
      </c>
      <c r="T467" s="76">
        <f t="shared" si="547"/>
        <v>6312</v>
      </c>
      <c r="U467" s="76">
        <f t="shared" si="548"/>
        <v>0</v>
      </c>
      <c r="V467" s="76">
        <f t="shared" si="549"/>
        <v>3097</v>
      </c>
      <c r="W467" s="109">
        <f>W468</f>
        <v>0</v>
      </c>
      <c r="X467" s="109">
        <f>X468</f>
        <v>849</v>
      </c>
      <c r="Y467" s="109">
        <f aca="true" t="shared" si="589" ref="X467:AA469">Y468</f>
        <v>849</v>
      </c>
      <c r="Z467" s="109">
        <f t="shared" si="589"/>
        <v>0</v>
      </c>
      <c r="AA467" s="109">
        <f t="shared" si="589"/>
        <v>-849</v>
      </c>
      <c r="AB467" s="76">
        <f t="shared" si="554"/>
        <v>9409</v>
      </c>
      <c r="AC467" s="76">
        <f t="shared" si="555"/>
        <v>7161</v>
      </c>
      <c r="AD467" s="76">
        <f t="shared" si="556"/>
        <v>7161</v>
      </c>
      <c r="AE467" s="76">
        <f t="shared" si="557"/>
        <v>0</v>
      </c>
      <c r="AF467" s="76">
        <f t="shared" si="558"/>
        <v>2248</v>
      </c>
      <c r="AG467" s="109">
        <f>AG468</f>
        <v>-1401</v>
      </c>
      <c r="AH467" s="109">
        <f>AH468</f>
        <v>-1722</v>
      </c>
      <c r="AI467" s="109">
        <f aca="true" t="shared" si="590" ref="AH467:AK469">AI468</f>
        <v>-1722</v>
      </c>
      <c r="AJ467" s="109">
        <f t="shared" si="590"/>
        <v>0</v>
      </c>
      <c r="AK467" s="109">
        <f t="shared" si="590"/>
        <v>321</v>
      </c>
      <c r="AL467" s="76">
        <f t="shared" si="559"/>
        <v>8008</v>
      </c>
      <c r="AM467" s="76">
        <f t="shared" si="560"/>
        <v>5439</v>
      </c>
      <c r="AN467" s="76">
        <f t="shared" si="561"/>
        <v>5439</v>
      </c>
      <c r="AO467" s="76">
        <f t="shared" si="562"/>
        <v>0</v>
      </c>
      <c r="AP467" s="76">
        <f t="shared" si="563"/>
        <v>2569</v>
      </c>
    </row>
    <row r="468" spans="1:42" s="39" customFormat="1" ht="71.25">
      <c r="A468" s="31"/>
      <c r="B468" s="10" t="s">
        <v>162</v>
      </c>
      <c r="C468" s="27"/>
      <c r="D468" s="15" t="s">
        <v>149</v>
      </c>
      <c r="E468" s="15" t="s">
        <v>113</v>
      </c>
      <c r="F468" s="15" t="s">
        <v>163</v>
      </c>
      <c r="G468" s="15"/>
      <c r="H468" s="74">
        <f>H469</f>
        <v>9409</v>
      </c>
      <c r="I468" s="74">
        <f t="shared" si="587"/>
        <v>6312</v>
      </c>
      <c r="J468" s="74">
        <f t="shared" si="587"/>
        <v>6312</v>
      </c>
      <c r="K468" s="74">
        <f t="shared" si="587"/>
        <v>0</v>
      </c>
      <c r="L468" s="74">
        <f t="shared" si="587"/>
        <v>3097</v>
      </c>
      <c r="M468" s="94">
        <f>M469</f>
        <v>0</v>
      </c>
      <c r="N468" s="94">
        <f t="shared" si="588"/>
        <v>0</v>
      </c>
      <c r="O468" s="94">
        <f t="shared" si="588"/>
        <v>0</v>
      </c>
      <c r="P468" s="94">
        <f t="shared" si="588"/>
        <v>0</v>
      </c>
      <c r="Q468" s="94">
        <f t="shared" si="588"/>
        <v>0</v>
      </c>
      <c r="R468" s="74">
        <f t="shared" si="545"/>
        <v>9409</v>
      </c>
      <c r="S468" s="74">
        <f t="shared" si="546"/>
        <v>6312</v>
      </c>
      <c r="T468" s="74">
        <f t="shared" si="547"/>
        <v>6312</v>
      </c>
      <c r="U468" s="74">
        <f t="shared" si="548"/>
        <v>0</v>
      </c>
      <c r="V468" s="74">
        <f t="shared" si="549"/>
        <v>3097</v>
      </c>
      <c r="W468" s="94">
        <f>W469</f>
        <v>0</v>
      </c>
      <c r="X468" s="94">
        <f t="shared" si="589"/>
        <v>849</v>
      </c>
      <c r="Y468" s="94">
        <f t="shared" si="589"/>
        <v>849</v>
      </c>
      <c r="Z468" s="94">
        <f t="shared" si="589"/>
        <v>0</v>
      </c>
      <c r="AA468" s="94">
        <f t="shared" si="589"/>
        <v>-849</v>
      </c>
      <c r="AB468" s="74">
        <f t="shared" si="554"/>
        <v>9409</v>
      </c>
      <c r="AC468" s="74">
        <f t="shared" si="555"/>
        <v>7161</v>
      </c>
      <c r="AD468" s="74">
        <f t="shared" si="556"/>
        <v>7161</v>
      </c>
      <c r="AE468" s="74">
        <f t="shared" si="557"/>
        <v>0</v>
      </c>
      <c r="AF468" s="74">
        <f t="shared" si="558"/>
        <v>2248</v>
      </c>
      <c r="AG468" s="94">
        <f>AG469</f>
        <v>-1401</v>
      </c>
      <c r="AH468" s="94">
        <f t="shared" si="590"/>
        <v>-1722</v>
      </c>
      <c r="AI468" s="94">
        <f t="shared" si="590"/>
        <v>-1722</v>
      </c>
      <c r="AJ468" s="94">
        <f t="shared" si="590"/>
        <v>0</v>
      </c>
      <c r="AK468" s="94">
        <f t="shared" si="590"/>
        <v>321</v>
      </c>
      <c r="AL468" s="74">
        <f t="shared" si="559"/>
        <v>8008</v>
      </c>
      <c r="AM468" s="74">
        <f t="shared" si="560"/>
        <v>5439</v>
      </c>
      <c r="AN468" s="74">
        <f t="shared" si="561"/>
        <v>5439</v>
      </c>
      <c r="AO468" s="74">
        <f t="shared" si="562"/>
        <v>0</v>
      </c>
      <c r="AP468" s="74">
        <f t="shared" si="563"/>
        <v>2569</v>
      </c>
    </row>
    <row r="469" spans="1:42" s="39" customFormat="1" ht="14.25">
      <c r="A469" s="31"/>
      <c r="B469" s="10" t="s">
        <v>145</v>
      </c>
      <c r="C469" s="27"/>
      <c r="D469" s="15" t="s">
        <v>149</v>
      </c>
      <c r="E469" s="15" t="s">
        <v>113</v>
      </c>
      <c r="F469" s="15" t="s">
        <v>167</v>
      </c>
      <c r="G469" s="15"/>
      <c r="H469" s="74">
        <f>H470</f>
        <v>9409</v>
      </c>
      <c r="I469" s="74">
        <f t="shared" si="587"/>
        <v>6312</v>
      </c>
      <c r="J469" s="74">
        <f t="shared" si="587"/>
        <v>6312</v>
      </c>
      <c r="K469" s="74">
        <f t="shared" si="587"/>
        <v>0</v>
      </c>
      <c r="L469" s="74">
        <f t="shared" si="587"/>
        <v>3097</v>
      </c>
      <c r="M469" s="94">
        <f>M470</f>
        <v>0</v>
      </c>
      <c r="N469" s="94">
        <f t="shared" si="588"/>
        <v>0</v>
      </c>
      <c r="O469" s="94">
        <f t="shared" si="588"/>
        <v>0</v>
      </c>
      <c r="P469" s="94">
        <f t="shared" si="588"/>
        <v>0</v>
      </c>
      <c r="Q469" s="94">
        <f t="shared" si="588"/>
        <v>0</v>
      </c>
      <c r="R469" s="74">
        <f t="shared" si="545"/>
        <v>9409</v>
      </c>
      <c r="S469" s="74">
        <f t="shared" si="546"/>
        <v>6312</v>
      </c>
      <c r="T469" s="74">
        <f t="shared" si="547"/>
        <v>6312</v>
      </c>
      <c r="U469" s="74">
        <f t="shared" si="548"/>
        <v>0</v>
      </c>
      <c r="V469" s="74">
        <f t="shared" si="549"/>
        <v>3097</v>
      </c>
      <c r="W469" s="94">
        <f>W470</f>
        <v>0</v>
      </c>
      <c r="X469" s="94">
        <f t="shared" si="589"/>
        <v>849</v>
      </c>
      <c r="Y469" s="94">
        <f t="shared" si="589"/>
        <v>849</v>
      </c>
      <c r="Z469" s="94">
        <f t="shared" si="589"/>
        <v>0</v>
      </c>
      <c r="AA469" s="94">
        <f t="shared" si="589"/>
        <v>-849</v>
      </c>
      <c r="AB469" s="74">
        <f t="shared" si="554"/>
        <v>9409</v>
      </c>
      <c r="AC469" s="74">
        <f t="shared" si="555"/>
        <v>7161</v>
      </c>
      <c r="AD469" s="74">
        <f t="shared" si="556"/>
        <v>7161</v>
      </c>
      <c r="AE469" s="74">
        <f t="shared" si="557"/>
        <v>0</v>
      </c>
      <c r="AF469" s="74">
        <f t="shared" si="558"/>
        <v>2248</v>
      </c>
      <c r="AG469" s="94">
        <f>AG470</f>
        <v>-1401</v>
      </c>
      <c r="AH469" s="94">
        <f t="shared" si="590"/>
        <v>-1722</v>
      </c>
      <c r="AI469" s="94">
        <f t="shared" si="590"/>
        <v>-1722</v>
      </c>
      <c r="AJ469" s="94">
        <f t="shared" si="590"/>
        <v>0</v>
      </c>
      <c r="AK469" s="94">
        <f t="shared" si="590"/>
        <v>321</v>
      </c>
      <c r="AL469" s="74">
        <f t="shared" si="559"/>
        <v>8008</v>
      </c>
      <c r="AM469" s="74">
        <f t="shared" si="560"/>
        <v>5439</v>
      </c>
      <c r="AN469" s="74">
        <f t="shared" si="561"/>
        <v>5439</v>
      </c>
      <c r="AO469" s="74">
        <f t="shared" si="562"/>
        <v>0</v>
      </c>
      <c r="AP469" s="74">
        <f t="shared" si="563"/>
        <v>2569</v>
      </c>
    </row>
    <row r="470" spans="1:42" s="39" customFormat="1" ht="28.5">
      <c r="A470" s="31"/>
      <c r="B470" s="10" t="s">
        <v>165</v>
      </c>
      <c r="C470" s="27"/>
      <c r="D470" s="15" t="s">
        <v>149</v>
      </c>
      <c r="E470" s="15" t="s">
        <v>113</v>
      </c>
      <c r="F470" s="15" t="s">
        <v>167</v>
      </c>
      <c r="G470" s="15" t="s">
        <v>166</v>
      </c>
      <c r="H470" s="74">
        <f>I470+L470</f>
        <v>9409</v>
      </c>
      <c r="I470" s="74">
        <f>J470+K470</f>
        <v>6312</v>
      </c>
      <c r="J470" s="54">
        <f>6289+23</f>
        <v>6312</v>
      </c>
      <c r="K470" s="54"/>
      <c r="L470" s="54">
        <f>2248+849</f>
        <v>3097</v>
      </c>
      <c r="M470" s="94">
        <f>N470+Q470</f>
        <v>0</v>
      </c>
      <c r="N470" s="94">
        <f>O470+P470</f>
        <v>0</v>
      </c>
      <c r="O470" s="95"/>
      <c r="P470" s="95"/>
      <c r="Q470" s="95"/>
      <c r="R470" s="74">
        <f t="shared" si="545"/>
        <v>9409</v>
      </c>
      <c r="S470" s="74">
        <f t="shared" si="546"/>
        <v>6312</v>
      </c>
      <c r="T470" s="54">
        <f t="shared" si="547"/>
        <v>6312</v>
      </c>
      <c r="U470" s="54">
        <f t="shared" si="548"/>
        <v>0</v>
      </c>
      <c r="V470" s="54">
        <f t="shared" si="549"/>
        <v>3097</v>
      </c>
      <c r="W470" s="94">
        <f>X470+AA470</f>
        <v>0</v>
      </c>
      <c r="X470" s="94">
        <f>Y470+Z470</f>
        <v>849</v>
      </c>
      <c r="Y470" s="95">
        <v>849</v>
      </c>
      <c r="Z470" s="95"/>
      <c r="AA470" s="95">
        <v>-849</v>
      </c>
      <c r="AB470" s="74">
        <f t="shared" si="554"/>
        <v>9409</v>
      </c>
      <c r="AC470" s="74">
        <f t="shared" si="555"/>
        <v>7161</v>
      </c>
      <c r="AD470" s="54">
        <f t="shared" si="556"/>
        <v>7161</v>
      </c>
      <c r="AE470" s="54">
        <f t="shared" si="557"/>
        <v>0</v>
      </c>
      <c r="AF470" s="54">
        <f t="shared" si="558"/>
        <v>2248</v>
      </c>
      <c r="AG470" s="94">
        <f>AH470+AK470</f>
        <v>-1401</v>
      </c>
      <c r="AH470" s="94">
        <f>AI470+AJ470</f>
        <v>-1722</v>
      </c>
      <c r="AI470" s="95">
        <f>-1722</f>
        <v>-1722</v>
      </c>
      <c r="AJ470" s="95"/>
      <c r="AK470" s="95">
        <v>321</v>
      </c>
      <c r="AL470" s="74">
        <f t="shared" si="559"/>
        <v>8008</v>
      </c>
      <c r="AM470" s="74">
        <f t="shared" si="560"/>
        <v>5439</v>
      </c>
      <c r="AN470" s="54">
        <f t="shared" si="561"/>
        <v>5439</v>
      </c>
      <c r="AO470" s="54">
        <f t="shared" si="562"/>
        <v>0</v>
      </c>
      <c r="AP470" s="54">
        <f t="shared" si="563"/>
        <v>2569</v>
      </c>
    </row>
    <row r="471" spans="1:42" ht="15.75" customHeight="1">
      <c r="A471" s="27"/>
      <c r="B471" s="50" t="s">
        <v>28</v>
      </c>
      <c r="C471" s="27"/>
      <c r="D471" s="13"/>
      <c r="E471" s="13"/>
      <c r="F471" s="13"/>
      <c r="G471" s="13"/>
      <c r="H471" s="59">
        <f aca="true" t="shared" si="591" ref="H471:V471">H401+H340+H296+H230+H150+H126+H90+H85+H17</f>
        <v>1310751.7</v>
      </c>
      <c r="I471" s="59">
        <f t="shared" si="591"/>
        <v>714101</v>
      </c>
      <c r="J471" s="59">
        <f t="shared" si="591"/>
        <v>664164</v>
      </c>
      <c r="K471" s="59">
        <f t="shared" si="591"/>
        <v>49937</v>
      </c>
      <c r="L471" s="59">
        <f t="shared" si="591"/>
        <v>596650.7</v>
      </c>
      <c r="M471" s="111">
        <f t="shared" si="591"/>
        <v>65531.6</v>
      </c>
      <c r="N471" s="111">
        <f t="shared" si="591"/>
        <v>31471</v>
      </c>
      <c r="O471" s="111">
        <f t="shared" si="591"/>
        <v>31471</v>
      </c>
      <c r="P471" s="111">
        <f t="shared" si="591"/>
        <v>0</v>
      </c>
      <c r="Q471" s="111">
        <f t="shared" si="591"/>
        <v>34060.6</v>
      </c>
      <c r="R471" s="59">
        <f t="shared" si="591"/>
        <v>1376283.3000000003</v>
      </c>
      <c r="S471" s="59">
        <f t="shared" si="591"/>
        <v>745572</v>
      </c>
      <c r="T471" s="59">
        <f t="shared" si="591"/>
        <v>695635</v>
      </c>
      <c r="U471" s="59">
        <f t="shared" si="591"/>
        <v>49937</v>
      </c>
      <c r="V471" s="59">
        <f t="shared" si="591"/>
        <v>630711.2999999999</v>
      </c>
      <c r="W471" s="111">
        <f aca="true" t="shared" si="592" ref="W471:AF471">W401+W340+W296+W230+W150+W126+W90+W85+W17</f>
        <v>0</v>
      </c>
      <c r="X471" s="111">
        <f t="shared" si="592"/>
        <v>434668.39999999997</v>
      </c>
      <c r="Y471" s="111">
        <f t="shared" si="592"/>
        <v>434668.39999999997</v>
      </c>
      <c r="Z471" s="111">
        <f t="shared" si="592"/>
        <v>0</v>
      </c>
      <c r="AA471" s="111">
        <f t="shared" si="592"/>
        <v>-434668.39999999997</v>
      </c>
      <c r="AB471" s="59">
        <f t="shared" si="592"/>
        <v>1376283.3000000003</v>
      </c>
      <c r="AC471" s="59">
        <f t="shared" si="592"/>
        <v>1180240.4</v>
      </c>
      <c r="AD471" s="59">
        <f t="shared" si="592"/>
        <v>1130303.4</v>
      </c>
      <c r="AE471" s="59">
        <f t="shared" si="592"/>
        <v>49937</v>
      </c>
      <c r="AF471" s="59">
        <f t="shared" si="592"/>
        <v>196042.9</v>
      </c>
      <c r="AG471" s="111">
        <f aca="true" t="shared" si="593" ref="AG471:AP471">AG401+AG340+AG296+AG230+AG150+AG126+AG90+AG85+AG17</f>
        <v>-323662.39998</v>
      </c>
      <c r="AH471" s="111">
        <f t="shared" si="593"/>
        <v>-315525.19998000003</v>
      </c>
      <c r="AI471" s="111">
        <f t="shared" si="593"/>
        <v>-315525.19998000003</v>
      </c>
      <c r="AJ471" s="111">
        <f t="shared" si="593"/>
        <v>0</v>
      </c>
      <c r="AK471" s="111">
        <f t="shared" si="593"/>
        <v>-8137.2</v>
      </c>
      <c r="AL471" s="59">
        <f t="shared" si="593"/>
        <v>1052620.90002</v>
      </c>
      <c r="AM471" s="59">
        <f t="shared" si="593"/>
        <v>864715.20002</v>
      </c>
      <c r="AN471" s="59">
        <f t="shared" si="593"/>
        <v>814778.2000200001</v>
      </c>
      <c r="AO471" s="59">
        <f t="shared" si="593"/>
        <v>49937</v>
      </c>
      <c r="AP471" s="59">
        <f t="shared" si="593"/>
        <v>187905.7</v>
      </c>
    </row>
    <row r="472" ht="14.25"/>
    <row r="473" spans="2:38" ht="14.25" customHeight="1" hidden="1" outlineLevel="1">
      <c r="B473" s="28" t="s">
        <v>326</v>
      </c>
      <c r="H473" s="66">
        <v>1310751.7</v>
      </c>
      <c r="I473" s="28">
        <v>714101</v>
      </c>
      <c r="J473" s="28">
        <v>664164</v>
      </c>
      <c r="K473" s="28">
        <v>49937</v>
      </c>
      <c r="L473" s="28">
        <v>596650.7</v>
      </c>
      <c r="M473" s="66">
        <v>1310751.7</v>
      </c>
      <c r="N473" s="28">
        <v>714101</v>
      </c>
      <c r="O473" s="28">
        <v>664164</v>
      </c>
      <c r="P473" s="28">
        <v>49937</v>
      </c>
      <c r="Q473" s="28">
        <v>596650.7</v>
      </c>
      <c r="R473" s="66">
        <v>1310751.7</v>
      </c>
      <c r="S473" s="28">
        <v>714101</v>
      </c>
      <c r="T473" s="28">
        <v>664164</v>
      </c>
      <c r="U473" s="28">
        <v>49937</v>
      </c>
      <c r="V473" s="28">
        <v>596650.7</v>
      </c>
      <c r="AB473" s="66">
        <v>1310751.7</v>
      </c>
      <c r="AC473" s="28">
        <v>714101</v>
      </c>
      <c r="AD473" s="28">
        <v>664164</v>
      </c>
      <c r="AE473" s="28">
        <v>49937</v>
      </c>
      <c r="AF473" s="28">
        <v>596650.7</v>
      </c>
      <c r="AL473" s="66"/>
    </row>
    <row r="474" spans="2:42" ht="14.25" customHeight="1" hidden="1" outlineLevel="1">
      <c r="B474" s="28" t="s">
        <v>327</v>
      </c>
      <c r="H474" s="66">
        <f aca="true" t="shared" si="594" ref="H474:V474">H473-H471</f>
        <v>0</v>
      </c>
      <c r="I474" s="66">
        <f t="shared" si="594"/>
        <v>0</v>
      </c>
      <c r="J474" s="66">
        <f t="shared" si="594"/>
        <v>0</v>
      </c>
      <c r="K474" s="66">
        <f t="shared" si="594"/>
        <v>0</v>
      </c>
      <c r="L474" s="66">
        <f t="shared" si="594"/>
        <v>0</v>
      </c>
      <c r="M474" s="66">
        <f t="shared" si="594"/>
        <v>1245220.0999999999</v>
      </c>
      <c r="N474" s="66">
        <f t="shared" si="594"/>
        <v>682630</v>
      </c>
      <c r="O474" s="66">
        <f t="shared" si="594"/>
        <v>632693</v>
      </c>
      <c r="P474" s="66">
        <f t="shared" si="594"/>
        <v>49937</v>
      </c>
      <c r="Q474" s="66">
        <f t="shared" si="594"/>
        <v>562590.1</v>
      </c>
      <c r="R474" s="66">
        <f t="shared" si="594"/>
        <v>-65531.600000000326</v>
      </c>
      <c r="S474" s="66">
        <f t="shared" si="594"/>
        <v>-31471</v>
      </c>
      <c r="T474" s="66">
        <f t="shared" si="594"/>
        <v>-31471</v>
      </c>
      <c r="U474" s="66">
        <f t="shared" si="594"/>
        <v>0</v>
      </c>
      <c r="V474" s="66">
        <f t="shared" si="594"/>
        <v>-34060.59999999998</v>
      </c>
      <c r="AB474" s="66">
        <f>AB473-AB471</f>
        <v>-65531.600000000326</v>
      </c>
      <c r="AC474" s="66">
        <f>AC473-AC471</f>
        <v>-466139.3999999999</v>
      </c>
      <c r="AD474" s="66">
        <f>AD473-AD471</f>
        <v>-466139.3999999999</v>
      </c>
      <c r="AE474" s="66">
        <f>AE473-AE471</f>
        <v>0</v>
      </c>
      <c r="AF474" s="66">
        <f>AF473-AF471</f>
        <v>400607.79999999993</v>
      </c>
      <c r="AL474" s="66"/>
      <c r="AM474" s="66"/>
      <c r="AN474" s="66"/>
      <c r="AO474" s="66"/>
      <c r="AP474" s="66"/>
    </row>
    <row r="475" ht="14.25" customHeight="1" hidden="1" outlineLevel="1"/>
    <row r="476" spans="2:42" ht="14.25" customHeight="1" hidden="1" outlineLevel="1">
      <c r="B476" s="28" t="s">
        <v>341</v>
      </c>
      <c r="H476" s="84">
        <f>I476+L476</f>
        <v>346766</v>
      </c>
      <c r="I476" s="84">
        <f>J476+K476</f>
        <v>98317</v>
      </c>
      <c r="J476" s="84">
        <f>59817+38500</f>
        <v>98317</v>
      </c>
      <c r="K476" s="84">
        <v>0</v>
      </c>
      <c r="L476" s="84">
        <f>15000+49344+23354+7758+11850+1700+13197+23578+83063+2779+(30376-11850-1700)</f>
        <v>248449</v>
      </c>
      <c r="M476" s="84">
        <f>N476+Q476</f>
        <v>346766</v>
      </c>
      <c r="N476" s="84">
        <f>O476+P476</f>
        <v>98317</v>
      </c>
      <c r="O476" s="84">
        <f>59817+38500</f>
        <v>98317</v>
      </c>
      <c r="P476" s="84">
        <v>0</v>
      </c>
      <c r="Q476" s="84">
        <f>15000+49344+23354+7758+11850+1700+13197+23578+83063+2779+(30376-11850-1700)</f>
        <v>248449</v>
      </c>
      <c r="R476" s="84">
        <f>S476+V476</f>
        <v>346766</v>
      </c>
      <c r="S476" s="84">
        <f>T476+U476</f>
        <v>98317</v>
      </c>
      <c r="T476" s="84">
        <f>59817+38500</f>
        <v>98317</v>
      </c>
      <c r="U476" s="84">
        <v>0</v>
      </c>
      <c r="V476" s="84">
        <f>15000+49344+23354+7758+11850+1700+13197+23578+83063+2779+(30376-11850-1700)</f>
        <v>248449</v>
      </c>
      <c r="AB476" s="84">
        <f>AC476+AF476</f>
        <v>346766</v>
      </c>
      <c r="AC476" s="84">
        <f>AD476+AE476</f>
        <v>98317</v>
      </c>
      <c r="AD476" s="84">
        <f>59817+38500</f>
        <v>98317</v>
      </c>
      <c r="AE476" s="84">
        <v>0</v>
      </c>
      <c r="AF476" s="84">
        <f>15000+49344+23354+7758+11850+1700+13197+23578+83063+2779+(30376-11850-1700)</f>
        <v>248449</v>
      </c>
      <c r="AL476" s="84"/>
      <c r="AM476" s="84"/>
      <c r="AN476" s="84"/>
      <c r="AO476" s="84"/>
      <c r="AP476" s="84"/>
    </row>
    <row r="477" spans="2:42" ht="14.25" customHeight="1" hidden="1" outlineLevel="1">
      <c r="B477" s="28" t="s">
        <v>342</v>
      </c>
      <c r="H477" s="84">
        <f>I477+L477</f>
        <v>963985.7</v>
      </c>
      <c r="I477" s="84">
        <f>J477+K477</f>
        <v>615784</v>
      </c>
      <c r="J477" s="84">
        <f>526719+39128</f>
        <v>565847</v>
      </c>
      <c r="K477" s="84">
        <v>49937</v>
      </c>
      <c r="L477" s="84">
        <v>348201.7</v>
      </c>
      <c r="M477" s="84">
        <f>N477+Q477</f>
        <v>963985.7</v>
      </c>
      <c r="N477" s="84">
        <f>O477+P477</f>
        <v>615784</v>
      </c>
      <c r="O477" s="84">
        <f>526719+39128</f>
        <v>565847</v>
      </c>
      <c r="P477" s="84">
        <v>49937</v>
      </c>
      <c r="Q477" s="84">
        <v>348201.7</v>
      </c>
      <c r="R477" s="84">
        <f>S477+V477</f>
        <v>963985.7</v>
      </c>
      <c r="S477" s="84">
        <f>T477+U477</f>
        <v>615784</v>
      </c>
      <c r="T477" s="84">
        <f>526719+39128</f>
        <v>565847</v>
      </c>
      <c r="U477" s="84">
        <v>49937</v>
      </c>
      <c r="V477" s="84">
        <v>348201.7</v>
      </c>
      <c r="AB477" s="84">
        <f>AC477+AF477</f>
        <v>963985.7</v>
      </c>
      <c r="AC477" s="84">
        <f>AD477+AE477</f>
        <v>615784</v>
      </c>
      <c r="AD477" s="84">
        <f>526719+39128</f>
        <v>565847</v>
      </c>
      <c r="AE477" s="84">
        <v>49937</v>
      </c>
      <c r="AF477" s="84">
        <v>348201.7</v>
      </c>
      <c r="AL477" s="84"/>
      <c r="AM477" s="84"/>
      <c r="AN477" s="84"/>
      <c r="AO477" s="84"/>
      <c r="AP477" s="84"/>
    </row>
    <row r="478" spans="33:35" ht="14.25" customHeight="1" collapsed="1">
      <c r="AG478" s="28">
        <v>323662.4</v>
      </c>
      <c r="AI478" s="120">
        <v>-70563.2</v>
      </c>
    </row>
    <row r="479" spans="33:35" ht="14.25" customHeight="1">
      <c r="AG479" s="84">
        <f>AG478+AG471</f>
        <v>2.0000035874545574E-05</v>
      </c>
      <c r="AI479" s="28">
        <f>(15000+49344+9203+5626+3770+23578+113439)*-1</f>
        <v>-219960</v>
      </c>
    </row>
    <row r="480" spans="8:38" ht="14.25" customHeight="1">
      <c r="H480" s="84"/>
      <c r="M480" s="84"/>
      <c r="R480" s="84"/>
      <c r="AB480" s="84"/>
      <c r="AI480" s="28">
        <f>-3336-399-970-1000-1645-1561-1517-3546</f>
        <v>-13974</v>
      </c>
      <c r="AL480" s="84"/>
    </row>
    <row r="481" ht="14.25" customHeight="1">
      <c r="AI481" s="28">
        <v>60000</v>
      </c>
    </row>
    <row r="482" ht="14.25" customHeight="1">
      <c r="AI482" s="28">
        <v>-68541</v>
      </c>
    </row>
    <row r="2291" ht="14.25"/>
    <row r="2292" ht="14.25"/>
    <row r="2293" ht="14.25"/>
    <row r="2294" ht="14.25"/>
    <row r="2295" ht="14.25"/>
    <row r="2296" ht="14.25"/>
    <row r="2297" ht="14.25"/>
    <row r="2298" ht="14.25"/>
    <row r="2299" ht="14.25"/>
    <row r="2300" ht="14.25"/>
    <row r="2301" ht="14.25"/>
    <row r="2302" ht="14.25"/>
    <row r="2303" ht="14.25"/>
    <row r="2304" ht="14.25"/>
    <row r="2305" ht="14.25"/>
    <row r="2497" ht="14.25"/>
    <row r="2498" ht="14.25"/>
    <row r="2499" ht="14.25"/>
    <row r="2500" ht="14.25"/>
    <row r="2501" ht="14.25"/>
    <row r="2502" ht="14.25"/>
    <row r="2503" ht="14.25"/>
  </sheetData>
  <sheetProtection/>
  <mergeCells count="53">
    <mergeCell ref="B9:AP9"/>
    <mergeCell ref="I14:I15"/>
    <mergeCell ref="A12:A15"/>
    <mergeCell ref="B12:B15"/>
    <mergeCell ref="C12:C15"/>
    <mergeCell ref="D12:E15"/>
    <mergeCell ref="F12:F15"/>
    <mergeCell ref="G12:G15"/>
    <mergeCell ref="T14:U14"/>
    <mergeCell ref="M11:Q11"/>
    <mergeCell ref="O14:P14"/>
    <mergeCell ref="Q14:Q15"/>
    <mergeCell ref="AF13:AF15"/>
    <mergeCell ref="J14:K14"/>
    <mergeCell ref="L14:L15"/>
    <mergeCell ref="AD13:AE13"/>
    <mergeCell ref="AC13:AC15"/>
    <mergeCell ref="AD14:AD15"/>
    <mergeCell ref="V14:V15"/>
    <mergeCell ref="AB12:AB15"/>
    <mergeCell ref="H11:L11"/>
    <mergeCell ref="H12:H15"/>
    <mergeCell ref="I12:L12"/>
    <mergeCell ref="R11:V11"/>
    <mergeCell ref="R12:R15"/>
    <mergeCell ref="S12:V12"/>
    <mergeCell ref="S14:S15"/>
    <mergeCell ref="N14:N15"/>
    <mergeCell ref="M12:M15"/>
    <mergeCell ref="N12:Q12"/>
    <mergeCell ref="AP13:AP15"/>
    <mergeCell ref="AH14:AH15"/>
    <mergeCell ref="AN14:AN15"/>
    <mergeCell ref="AO14:AO15"/>
    <mergeCell ref="AI14:AJ14"/>
    <mergeCell ref="AK14:AK15"/>
    <mergeCell ref="W11:AA11"/>
    <mergeCell ref="AB11:AF11"/>
    <mergeCell ref="W12:W15"/>
    <mergeCell ref="X12:AA12"/>
    <mergeCell ref="AE14:AE15"/>
    <mergeCell ref="Y14:Z14"/>
    <mergeCell ref="AA14:AA15"/>
    <mergeCell ref="AG11:AK11"/>
    <mergeCell ref="AC12:AF12"/>
    <mergeCell ref="X14:X15"/>
    <mergeCell ref="AL11:AP11"/>
    <mergeCell ref="AG12:AG15"/>
    <mergeCell ref="AH12:AK12"/>
    <mergeCell ref="AL12:AL15"/>
    <mergeCell ref="AM12:AP12"/>
    <mergeCell ref="AM13:AM15"/>
    <mergeCell ref="AN13:AO13"/>
  </mergeCells>
  <printOptions/>
  <pageMargins left="0.7480314960629921" right="0.1968503937007874" top="0.2755905511811024" bottom="0.4330708661417323" header="0.5118110236220472" footer="0.5118110236220472"/>
  <pageSetup fitToHeight="13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GuryanovaEO</dc:creator>
  <cp:keywords/>
  <dc:description/>
  <cp:lastModifiedBy>Fazly'evaAF</cp:lastModifiedBy>
  <cp:lastPrinted>2009-04-15T09:40:42Z</cp:lastPrinted>
  <dcterms:created xsi:type="dcterms:W3CDTF">2006-10-19T03:10:11Z</dcterms:created>
  <dcterms:modified xsi:type="dcterms:W3CDTF">2009-04-16T08:48:43Z</dcterms:modified>
  <cp:category/>
  <cp:version/>
  <cp:contentType/>
  <cp:contentStatus/>
</cp:coreProperties>
</file>